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B780B658-8A1F-4410-8ABC-98BDAAC2B1E7}" xr6:coauthVersionLast="41" xr6:coauthVersionMax="41" xr10:uidLastSave="{00000000-0000-0000-0000-000000000000}"/>
  <bookViews>
    <workbookView xWindow="-30828" yWindow="-10200" windowWidth="30936" windowHeight="16896" tabRatio="843" activeTab="2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33" l="1"/>
  <c r="H170" i="18" l="1"/>
  <c r="G170" i="18"/>
  <c r="F170" i="18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X78" i="27" l="1"/>
  <c r="X78" i="11"/>
  <c r="Q3022" i="25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116" i="33" s="1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29" i="33" l="1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3" i="11"/>
  <c r="AY145" i="11"/>
  <c r="AY12" i="11"/>
  <c r="AY144" i="11"/>
  <c r="AY143" i="11"/>
  <c r="AY147" i="11"/>
  <c r="AY146" i="11"/>
  <c r="AY11" i="11"/>
  <c r="AY14" i="11"/>
  <c r="AY10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4" i="27"/>
  <c r="AY143" i="27"/>
  <c r="AY146" i="27"/>
  <c r="AY145" i="27"/>
  <c r="AY147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21" i="27"/>
  <c r="AY13" i="27"/>
  <c r="AY12" i="27"/>
  <c r="AY11" i="27"/>
  <c r="AY14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19" i="27"/>
  <c r="AY18" i="27"/>
  <c r="AY20" i="27"/>
  <c r="AY17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8" i="27"/>
  <c r="AY25" i="27"/>
  <c r="AY26" i="27"/>
  <c r="AY24" i="27"/>
  <c r="AY27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4" i="27"/>
  <c r="AY32" i="27"/>
  <c r="AY35" i="27"/>
  <c r="AY33" i="27"/>
  <c r="AY31" i="27"/>
  <c r="AT120" i="11" l="1"/>
  <c r="AU120" i="11"/>
  <c r="AS120" i="11"/>
  <c r="AQ120" i="11"/>
  <c r="AP120" i="11"/>
  <c r="AR120" i="11"/>
  <c r="AY36" i="27"/>
  <c r="A44" i="27"/>
  <c r="AY42" i="27"/>
  <c r="AY39" i="27"/>
  <c r="AY38" i="27"/>
  <c r="AY41" i="27"/>
  <c r="AY40" i="27"/>
  <c r="AY43" i="27" l="1"/>
  <c r="A51" i="27"/>
  <c r="AY46" i="27"/>
  <c r="AY49" i="27"/>
  <c r="AY47" i="27"/>
  <c r="AY48" i="27"/>
  <c r="AY45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4" i="27"/>
  <c r="AY55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59" i="27"/>
  <c r="AY60" i="27"/>
  <c r="AY63" i="27"/>
  <c r="AY17" i="11"/>
  <c r="AY61" i="27"/>
  <c r="AY18" i="11"/>
  <c r="AY20" i="11"/>
  <c r="AY62" i="27"/>
  <c r="AY21" i="11"/>
  <c r="AY19" i="11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26" i="11"/>
  <c r="AY28" i="11"/>
  <c r="AY68" i="27"/>
  <c r="AY70" i="27"/>
  <c r="AY25" i="11"/>
  <c r="AY67" i="27"/>
  <c r="AY24" i="11"/>
  <c r="AY66" i="27"/>
  <c r="AY69" i="27"/>
  <c r="AY27" i="11"/>
  <c r="AY29" i="11" l="1"/>
  <c r="AY71" i="27"/>
  <c r="A79" i="27"/>
  <c r="A37" i="11"/>
  <c r="AY31" i="11"/>
  <c r="AY32" i="11"/>
  <c r="AY34" i="11"/>
  <c r="AY35" i="11"/>
  <c r="AY33" i="11"/>
  <c r="AY36" i="11" l="1"/>
  <c r="A86" i="27"/>
  <c r="A44" i="11"/>
  <c r="AY39" i="11"/>
  <c r="AY40" i="11"/>
  <c r="AY38" i="11"/>
  <c r="AY42" i="11"/>
  <c r="AY41" i="11"/>
  <c r="AY43" i="11" l="1"/>
  <c r="A93" i="27"/>
  <c r="A51" i="11"/>
  <c r="AY45" i="11"/>
  <c r="AY47" i="11"/>
  <c r="AY48" i="11"/>
  <c r="AY46" i="11"/>
  <c r="AY49" i="11"/>
  <c r="AY50" i="11" l="1"/>
  <c r="A100" i="27"/>
  <c r="A58" i="11"/>
  <c r="C99" i="11"/>
  <c r="AA99" i="11" s="1"/>
  <c r="C85" i="11"/>
  <c r="AA85" i="11" s="1"/>
  <c r="AM94" i="11"/>
  <c r="AM99" i="11" s="1"/>
  <c r="AY95" i="27"/>
  <c r="AY97" i="27"/>
  <c r="AY96" i="27"/>
  <c r="AY94" i="27"/>
  <c r="AY54" i="11"/>
  <c r="AY55" i="11"/>
  <c r="AY53" i="11"/>
  <c r="AY52" i="11"/>
  <c r="AY98" i="27"/>
  <c r="AY56" i="11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104" i="27"/>
  <c r="AY62" i="11"/>
  <c r="AY63" i="11"/>
  <c r="AY60" i="11"/>
  <c r="AY61" i="11"/>
  <c r="AY59" i="11"/>
  <c r="AY105" i="27"/>
  <c r="AY103" i="27"/>
  <c r="AY102" i="27"/>
  <c r="AY101" i="27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109" i="27"/>
  <c r="AY69" i="11"/>
  <c r="AY112" i="27"/>
  <c r="AY111" i="27"/>
  <c r="AY70" i="11"/>
  <c r="AY66" i="11"/>
  <c r="AY108" i="27"/>
  <c r="AY68" i="11"/>
  <c r="AY110" i="27"/>
  <c r="AY67" i="11"/>
  <c r="AY71" i="11" l="1"/>
  <c r="AY113" i="27"/>
  <c r="A121" i="27"/>
  <c r="A100" i="11"/>
  <c r="AY94" i="11"/>
  <c r="AY95" i="11"/>
  <c r="AY97" i="11"/>
  <c r="AY96" i="11"/>
  <c r="AY98" i="11"/>
  <c r="AY83" i="11" l="1"/>
  <c r="AY80" i="11"/>
  <c r="AY99" i="11"/>
  <c r="AY82" i="11"/>
  <c r="AY84" i="11"/>
  <c r="AY81" i="11"/>
  <c r="AY120" i="27"/>
  <c r="A128" i="27"/>
  <c r="A107" i="11"/>
  <c r="AY104" i="11"/>
  <c r="AY103" i="11"/>
  <c r="AY122" i="27"/>
  <c r="AY123" i="27"/>
  <c r="AY101" i="11"/>
  <c r="AY102" i="11"/>
  <c r="AY105" i="11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12" i="11"/>
  <c r="AY132" i="27"/>
  <c r="AY131" i="27"/>
  <c r="AY110" i="11"/>
  <c r="AY109" i="11"/>
  <c r="AY129" i="27"/>
  <c r="AY133" i="27"/>
  <c r="AY130" i="27"/>
  <c r="AY108" i="11"/>
  <c r="AY111" i="11"/>
  <c r="AY113" i="11" l="1"/>
  <c r="AY134" i="27"/>
  <c r="A128" i="11"/>
  <c r="AY140" i="27"/>
  <c r="AY137" i="27"/>
  <c r="AY138" i="27"/>
  <c r="AY139" i="27"/>
  <c r="AY122" i="11"/>
  <c r="AY123" i="11"/>
  <c r="AY136" i="27"/>
  <c r="AY127" i="11" l="1"/>
  <c r="AY141" i="27"/>
  <c r="A135" i="11"/>
  <c r="AY131" i="11"/>
  <c r="AY129" i="11"/>
  <c r="AY132" i="11"/>
  <c r="AY130" i="11"/>
  <c r="AY133" i="11"/>
  <c r="AY134" i="11" l="1"/>
  <c r="AY138" i="11"/>
  <c r="AY140" i="11"/>
  <c r="AY139" i="11"/>
  <c r="AY136" i="11"/>
  <c r="AY137" i="11"/>
  <c r="AY141" i="11" l="1"/>
</calcChain>
</file>

<file path=xl/sharedStrings.xml><?xml version="1.0" encoding="utf-8"?>
<sst xmlns="http://schemas.openxmlformats.org/spreadsheetml/2006/main" count="27063" uniqueCount="583">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</sst>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14267708334" createdVersion="6" refreshedVersion="6" minRefreshableVersion="3" recordCount="251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2-27T00:00:00" count="25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20081134257" createdVersion="6" refreshedVersion="6" minRefreshableVersion="3" recordCount="302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15.582550925923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1-17T00:00:00" count="38">
        <d v="2021-01-16T00:00:00"/>
        <m/>
        <d v="2020-08-15T00:00:00" u="1"/>
        <d v="2020-08-08T00:00:00" u="1"/>
        <d v="2020-08-01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6456243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E1-Residential"/>
    <n v="412479"/>
    <x v="0"/>
    <x v="0"/>
    <x v="0"/>
  </r>
  <r>
    <s v="LINE 1"/>
    <x v="0"/>
    <n v="49"/>
    <s v="E2-Low Income Residential"/>
    <n v="31021"/>
    <x v="1"/>
    <x v="0"/>
    <x v="0"/>
  </r>
  <r>
    <s v="LINE 1"/>
    <x v="0"/>
    <n v="49"/>
    <s v="E3-Small C&amp;I"/>
    <n v="52788"/>
    <x v="2"/>
    <x v="0"/>
    <x v="0"/>
  </r>
  <r>
    <s v="LINE 1"/>
    <x v="0"/>
    <n v="49"/>
    <s v="E4-Medium C&amp;I"/>
    <n v="8143"/>
    <x v="3"/>
    <x v="0"/>
    <x v="0"/>
  </r>
  <r>
    <s v="LINE 1"/>
    <x v="0"/>
    <n v="49"/>
    <s v="E5-Large C&amp;I"/>
    <n v="1045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660"/>
    <x v="0"/>
    <x v="0"/>
    <x v="1"/>
  </r>
  <r>
    <s v="LINE 1"/>
    <x v="0"/>
    <n v="49"/>
    <s v="G2-Low Income Residential"/>
    <n v="19242"/>
    <x v="1"/>
    <x v="0"/>
    <x v="1"/>
  </r>
  <r>
    <s v="LINE 1"/>
    <x v="0"/>
    <n v="49"/>
    <s v="G3-Small C&amp;I"/>
    <n v="19325"/>
    <x v="2"/>
    <x v="0"/>
    <x v="1"/>
  </r>
  <r>
    <s v="LINE 1"/>
    <x v="0"/>
    <n v="49"/>
    <s v="G4-Medium C&amp;I"/>
    <n v="5084"/>
    <x v="3"/>
    <x v="0"/>
    <x v="1"/>
  </r>
  <r>
    <s v="LINE 1"/>
    <x v="0"/>
    <n v="49"/>
    <s v="G5-Large C&amp;I"/>
    <n v="792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9614"/>
    <x v="0"/>
    <x v="1"/>
    <x v="0"/>
  </r>
  <r>
    <s v="LINE 2"/>
    <x v="0"/>
    <n v="49"/>
    <s v="E2-Low Income Residential"/>
    <n v="12919"/>
    <x v="1"/>
    <x v="1"/>
    <x v="0"/>
  </r>
  <r>
    <s v="LINE 2"/>
    <x v="0"/>
    <n v="49"/>
    <s v="E3-Small C&amp;I"/>
    <n v="10904"/>
    <x v="2"/>
    <x v="1"/>
    <x v="0"/>
  </r>
  <r>
    <s v="LINE 2"/>
    <x v="0"/>
    <n v="49"/>
    <s v="E4-Medium C&amp;I"/>
    <n v="1751"/>
    <x v="3"/>
    <x v="1"/>
    <x v="0"/>
  </r>
  <r>
    <s v="LINE 2"/>
    <x v="0"/>
    <n v="49"/>
    <s v="E5-Large C&amp;I"/>
    <n v="227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2226"/>
    <x v="0"/>
    <x v="1"/>
    <x v="1"/>
  </r>
  <r>
    <s v="LINE 2"/>
    <x v="0"/>
    <n v="49"/>
    <s v="G2-Low Income Residential"/>
    <n v="7179"/>
    <x v="1"/>
    <x v="1"/>
    <x v="1"/>
  </r>
  <r>
    <s v="LINE 2"/>
    <x v="0"/>
    <n v="49"/>
    <s v="G3-Small C&amp;I"/>
    <n v="3952"/>
    <x v="2"/>
    <x v="1"/>
    <x v="1"/>
  </r>
  <r>
    <s v="LINE 2"/>
    <x v="0"/>
    <n v="49"/>
    <s v="G4-Medium C&amp;I"/>
    <n v="1171"/>
    <x v="3"/>
    <x v="1"/>
    <x v="1"/>
  </r>
  <r>
    <s v="LINE 2"/>
    <x v="0"/>
    <n v="49"/>
    <s v="G5-Large C&amp;I"/>
    <n v="208"/>
    <x v="4"/>
    <x v="1"/>
    <x v="1"/>
  </r>
  <r>
    <s v="LINE 2"/>
    <x v="0"/>
    <n v="49"/>
    <s v="G6-OTHER"/>
    <n v="20"/>
    <x v="5"/>
    <x v="1"/>
    <x v="1"/>
  </r>
  <r>
    <s v="LINE 3"/>
    <x v="0"/>
    <n v="49"/>
    <s v="E1-Residential"/>
    <n v="30595"/>
    <x v="0"/>
    <x v="2"/>
    <x v="0"/>
  </r>
  <r>
    <s v="LINE 3"/>
    <x v="0"/>
    <n v="49"/>
    <s v="E2-Low Income Residential"/>
    <n v="2263"/>
    <x v="1"/>
    <x v="2"/>
    <x v="0"/>
  </r>
  <r>
    <s v="LINE 3"/>
    <x v="0"/>
    <n v="49"/>
    <s v="E3-Small C&amp;I"/>
    <n v="5788"/>
    <x v="2"/>
    <x v="2"/>
    <x v="0"/>
  </r>
  <r>
    <s v="LINE 3"/>
    <x v="0"/>
    <n v="49"/>
    <s v="E4-Medium C&amp;I"/>
    <n v="1127"/>
    <x v="3"/>
    <x v="2"/>
    <x v="0"/>
  </r>
  <r>
    <s v="LINE 3"/>
    <x v="0"/>
    <n v="49"/>
    <s v="E5-Large C&amp;I"/>
    <n v="183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8838"/>
    <x v="0"/>
    <x v="2"/>
    <x v="1"/>
  </r>
  <r>
    <s v="LINE 3"/>
    <x v="0"/>
    <n v="49"/>
    <s v="G2-Low Income Residential"/>
    <n v="1580"/>
    <x v="1"/>
    <x v="2"/>
    <x v="1"/>
  </r>
  <r>
    <s v="LINE 3"/>
    <x v="0"/>
    <n v="49"/>
    <s v="G3-Small C&amp;I"/>
    <n v="2360"/>
    <x v="2"/>
    <x v="2"/>
    <x v="1"/>
  </r>
  <r>
    <s v="LINE 3"/>
    <x v="0"/>
    <n v="49"/>
    <s v="G4-Medium C&amp;I"/>
    <n v="844"/>
    <x v="3"/>
    <x v="2"/>
    <x v="1"/>
  </r>
  <r>
    <s v="LINE 3"/>
    <x v="0"/>
    <n v="49"/>
    <s v="G5-Large C&amp;I"/>
    <n v="160"/>
    <x v="4"/>
    <x v="2"/>
    <x v="1"/>
  </r>
  <r>
    <s v="LINE 3"/>
    <x v="0"/>
    <n v="49"/>
    <s v="G6-OTHER"/>
    <n v="20"/>
    <x v="5"/>
    <x v="2"/>
    <x v="1"/>
  </r>
  <r>
    <s v="LINE 4"/>
    <x v="0"/>
    <n v="49"/>
    <s v="E1-Residential"/>
    <n v="11502"/>
    <x v="0"/>
    <x v="3"/>
    <x v="0"/>
  </r>
  <r>
    <s v="LINE 4"/>
    <x v="0"/>
    <n v="49"/>
    <s v="E2-Low Income Residential"/>
    <n v="1236"/>
    <x v="1"/>
    <x v="3"/>
    <x v="0"/>
  </r>
  <r>
    <s v="LINE 4"/>
    <x v="0"/>
    <n v="49"/>
    <s v="E3-Small C&amp;I"/>
    <n v="1575"/>
    <x v="2"/>
    <x v="3"/>
    <x v="0"/>
  </r>
  <r>
    <s v="LINE 4"/>
    <x v="0"/>
    <n v="49"/>
    <s v="E4-Medium C&amp;I"/>
    <n v="233"/>
    <x v="3"/>
    <x v="3"/>
    <x v="0"/>
  </r>
  <r>
    <s v="LINE 4"/>
    <x v="0"/>
    <n v="49"/>
    <s v="E5-Large C&amp;I"/>
    <n v="18"/>
    <x v="4"/>
    <x v="3"/>
    <x v="0"/>
  </r>
  <r>
    <s v="LINE 4"/>
    <x v="0"/>
    <n v="49"/>
    <s v="G1-Residential"/>
    <n v="5945"/>
    <x v="0"/>
    <x v="3"/>
    <x v="1"/>
  </r>
  <r>
    <s v="LINE 4"/>
    <x v="0"/>
    <n v="49"/>
    <s v="G2-Low Income Residential"/>
    <n v="716"/>
    <x v="1"/>
    <x v="3"/>
    <x v="1"/>
  </r>
  <r>
    <s v="LINE 4"/>
    <x v="0"/>
    <n v="49"/>
    <s v="G3-Small C&amp;I"/>
    <n v="557"/>
    <x v="2"/>
    <x v="3"/>
    <x v="1"/>
  </r>
  <r>
    <s v="LINE 4"/>
    <x v="0"/>
    <n v="49"/>
    <s v="G4-Medium C&amp;I"/>
    <n v="127"/>
    <x v="3"/>
    <x v="3"/>
    <x v="1"/>
  </r>
  <r>
    <s v="LINE 4"/>
    <x v="0"/>
    <n v="49"/>
    <s v="G5-Large C&amp;I"/>
    <n v="17"/>
    <x v="4"/>
    <x v="3"/>
    <x v="1"/>
  </r>
  <r>
    <s v="LINE 5"/>
    <x v="0"/>
    <n v="49"/>
    <s v="E1-Residential"/>
    <n v="47517"/>
    <x v="0"/>
    <x v="4"/>
    <x v="0"/>
  </r>
  <r>
    <s v="LINE 5"/>
    <x v="0"/>
    <n v="49"/>
    <s v="E2-Low Income Residential"/>
    <n v="9420"/>
    <x v="1"/>
    <x v="4"/>
    <x v="0"/>
  </r>
  <r>
    <s v="LINE 5"/>
    <x v="0"/>
    <n v="49"/>
    <s v="E3-Small C&amp;I"/>
    <n v="3541"/>
    <x v="2"/>
    <x v="4"/>
    <x v="0"/>
  </r>
  <r>
    <s v="LINE 5"/>
    <x v="0"/>
    <n v="49"/>
    <s v="E4-Medium C&amp;I"/>
    <n v="391"/>
    <x v="3"/>
    <x v="4"/>
    <x v="0"/>
  </r>
  <r>
    <s v="LINE 5"/>
    <x v="0"/>
    <n v="49"/>
    <s v="E5-Large C&amp;I"/>
    <n v="26"/>
    <x v="4"/>
    <x v="4"/>
    <x v="0"/>
  </r>
  <r>
    <s v="LINE 5"/>
    <x v="0"/>
    <n v="49"/>
    <s v="G1-Residential"/>
    <n v="27443"/>
    <x v="0"/>
    <x v="4"/>
    <x v="1"/>
  </r>
  <r>
    <s v="LINE 5"/>
    <x v="0"/>
    <n v="49"/>
    <s v="G2-Low Income Residential"/>
    <n v="4883"/>
    <x v="1"/>
    <x v="4"/>
    <x v="1"/>
  </r>
  <r>
    <s v="LINE 5"/>
    <x v="0"/>
    <n v="49"/>
    <s v="G3-Small C&amp;I"/>
    <n v="1035"/>
    <x v="2"/>
    <x v="4"/>
    <x v="1"/>
  </r>
  <r>
    <s v="LINE 5"/>
    <x v="0"/>
    <n v="49"/>
    <s v="G4-Medium C&amp;I"/>
    <n v="200"/>
    <x v="3"/>
    <x v="4"/>
    <x v="1"/>
  </r>
  <r>
    <s v="LINE 5"/>
    <x v="0"/>
    <n v="49"/>
    <s v="G5-Large C&amp;I"/>
    <n v="31"/>
    <x v="4"/>
    <x v="4"/>
    <x v="1"/>
  </r>
  <r>
    <s v="LINE 6"/>
    <x v="0"/>
    <n v="49"/>
    <s v="E1-Residential"/>
    <n v="11467735"/>
    <x v="0"/>
    <x v="5"/>
    <x v="0"/>
  </r>
  <r>
    <s v="LINE 6"/>
    <x v="0"/>
    <n v="49"/>
    <s v="E2-Low Income Residential"/>
    <n v="1378659"/>
    <x v="1"/>
    <x v="5"/>
    <x v="0"/>
  </r>
  <r>
    <s v="LINE 6"/>
    <x v="0"/>
    <n v="49"/>
    <s v="E3-Small C&amp;I"/>
    <n v="2283755"/>
    <x v="2"/>
    <x v="5"/>
    <x v="0"/>
  </r>
  <r>
    <s v="LINE 6"/>
    <x v="0"/>
    <n v="49"/>
    <s v="E4-Medium C&amp;I"/>
    <n v="3478969"/>
    <x v="3"/>
    <x v="5"/>
    <x v="0"/>
  </r>
  <r>
    <s v="LINE 6"/>
    <x v="0"/>
    <n v="49"/>
    <s v="E5-Large C&amp;I"/>
    <n v="4548290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5891774"/>
    <x v="0"/>
    <x v="5"/>
    <x v="1"/>
  </r>
  <r>
    <s v="LINE 6"/>
    <x v="0"/>
    <n v="49"/>
    <s v="G2-Low Income Residential"/>
    <n v="720885"/>
    <x v="1"/>
    <x v="5"/>
    <x v="1"/>
  </r>
  <r>
    <s v="LINE 6"/>
    <x v="0"/>
    <n v="49"/>
    <s v="G3-Small C&amp;I"/>
    <n v="671671"/>
    <x v="2"/>
    <x v="5"/>
    <x v="1"/>
  </r>
  <r>
    <s v="LINE 6"/>
    <x v="0"/>
    <n v="49"/>
    <s v="G4-Medium C&amp;I"/>
    <n v="1107920"/>
    <x v="3"/>
    <x v="5"/>
    <x v="1"/>
  </r>
  <r>
    <s v="LINE 6"/>
    <x v="0"/>
    <n v="49"/>
    <s v="G5-Large C&amp;I"/>
    <n v="974355"/>
    <x v="4"/>
    <x v="5"/>
    <x v="1"/>
  </r>
  <r>
    <s v="LINE 6"/>
    <x v="0"/>
    <n v="49"/>
    <s v="G6-OTHER"/>
    <n v="10500"/>
    <x v="5"/>
    <x v="5"/>
    <x v="1"/>
  </r>
  <r>
    <s v="LINE 7"/>
    <x v="0"/>
    <n v="49"/>
    <s v="E1-Residential"/>
    <n v="6997121"/>
    <x v="0"/>
    <x v="6"/>
    <x v="0"/>
  </r>
  <r>
    <s v="LINE 7"/>
    <x v="0"/>
    <n v="49"/>
    <s v="E2-Low Income Residential"/>
    <n v="1054252"/>
    <x v="1"/>
    <x v="6"/>
    <x v="0"/>
  </r>
  <r>
    <s v="LINE 7"/>
    <x v="0"/>
    <n v="49"/>
    <s v="E3-Small C&amp;I"/>
    <n v="911798"/>
    <x v="2"/>
    <x v="6"/>
    <x v="0"/>
  </r>
  <r>
    <s v="LINE 7"/>
    <x v="0"/>
    <n v="49"/>
    <s v="E4-Medium C&amp;I"/>
    <n v="827045"/>
    <x v="3"/>
    <x v="6"/>
    <x v="0"/>
  </r>
  <r>
    <s v="LINE 7"/>
    <x v="0"/>
    <n v="49"/>
    <s v="E5-Large C&amp;I"/>
    <n v="85230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197884"/>
    <x v="0"/>
    <x v="6"/>
    <x v="1"/>
  </r>
  <r>
    <s v="LINE 7"/>
    <x v="0"/>
    <n v="49"/>
    <s v="G2-Low Income Residential"/>
    <n v="342686"/>
    <x v="1"/>
    <x v="6"/>
    <x v="1"/>
  </r>
  <r>
    <s v="LINE 7"/>
    <x v="0"/>
    <n v="49"/>
    <s v="G3-Small C&amp;I"/>
    <n v="141612"/>
    <x v="2"/>
    <x v="6"/>
    <x v="1"/>
  </r>
  <r>
    <s v="LINE 7"/>
    <x v="0"/>
    <n v="49"/>
    <s v="G4-Medium C&amp;I"/>
    <n v="201875"/>
    <x v="3"/>
    <x v="6"/>
    <x v="1"/>
  </r>
  <r>
    <s v="LINE 7"/>
    <x v="0"/>
    <n v="49"/>
    <s v="G5-Large C&amp;I"/>
    <n v="21928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7991388"/>
    <x v="0"/>
    <x v="7"/>
    <x v="0"/>
  </r>
  <r>
    <s v="LINE 8"/>
    <x v="0"/>
    <n v="49"/>
    <s v="E2-Low Income Residential"/>
    <n v="11890667"/>
    <x v="1"/>
    <x v="7"/>
    <x v="0"/>
  </r>
  <r>
    <s v="LINE 8"/>
    <x v="0"/>
    <n v="49"/>
    <s v="E3-Small C&amp;I"/>
    <n v="3869984"/>
    <x v="2"/>
    <x v="7"/>
    <x v="0"/>
  </r>
  <r>
    <s v="LINE 8"/>
    <x v="0"/>
    <n v="49"/>
    <s v="E4-Medium C&amp;I"/>
    <n v="2002043"/>
    <x v="3"/>
    <x v="7"/>
    <x v="0"/>
  </r>
  <r>
    <s v="LINE 8"/>
    <x v="0"/>
    <n v="49"/>
    <s v="E5-Large C&amp;I"/>
    <n v="746379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870910"/>
    <x v="0"/>
    <x v="7"/>
    <x v="1"/>
  </r>
  <r>
    <s v="LINE 8"/>
    <x v="0"/>
    <n v="49"/>
    <s v="G2-Low Income Residential"/>
    <n v="4858907"/>
    <x v="1"/>
    <x v="7"/>
    <x v="1"/>
  </r>
  <r>
    <s v="LINE 8"/>
    <x v="0"/>
    <n v="49"/>
    <s v="G3-Small C&amp;I"/>
    <n v="689678"/>
    <x v="2"/>
    <x v="7"/>
    <x v="1"/>
  </r>
  <r>
    <s v="LINE 8"/>
    <x v="0"/>
    <n v="49"/>
    <s v="G4-Medium C&amp;I"/>
    <n v="780210"/>
    <x v="3"/>
    <x v="7"/>
    <x v="1"/>
  </r>
  <r>
    <s v="LINE 8"/>
    <x v="0"/>
    <n v="49"/>
    <s v="G5-Large C&amp;I"/>
    <n v="485040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6456243"/>
    <x v="0"/>
    <x v="8"/>
    <x v="0"/>
  </r>
  <r>
    <s v="LINE 9"/>
    <x v="0"/>
    <n v="49"/>
    <s v="E2-Low Income Residential"/>
    <n v="14323579"/>
    <x v="1"/>
    <x v="8"/>
    <x v="0"/>
  </r>
  <r>
    <s v="LINE 9"/>
    <x v="0"/>
    <n v="49"/>
    <s v="E3-Small C&amp;I"/>
    <n v="7065537"/>
    <x v="2"/>
    <x v="8"/>
    <x v="0"/>
  </r>
  <r>
    <s v="LINE 9"/>
    <x v="0"/>
    <n v="49"/>
    <s v="E4-Medium C&amp;I"/>
    <n v="6308057"/>
    <x v="3"/>
    <x v="8"/>
    <x v="0"/>
  </r>
  <r>
    <s v="LINE 9"/>
    <x v="0"/>
    <n v="49"/>
    <s v="E5-Large C&amp;I"/>
    <n v="6146977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30960568"/>
    <x v="0"/>
    <x v="8"/>
    <x v="1"/>
  </r>
  <r>
    <s v="LINE 9"/>
    <x v="0"/>
    <n v="49"/>
    <s v="G2-Low Income Residential"/>
    <n v="5922478"/>
    <x v="1"/>
    <x v="8"/>
    <x v="1"/>
  </r>
  <r>
    <s v="LINE 9"/>
    <x v="0"/>
    <n v="49"/>
    <s v="G3-Small C&amp;I"/>
    <n v="1502960"/>
    <x v="2"/>
    <x v="8"/>
    <x v="1"/>
  </r>
  <r>
    <s v="LINE 9"/>
    <x v="0"/>
    <n v="49"/>
    <s v="G4-Medium C&amp;I"/>
    <n v="2090004"/>
    <x v="3"/>
    <x v="8"/>
    <x v="1"/>
  </r>
  <r>
    <s v="LINE 9"/>
    <x v="0"/>
    <n v="49"/>
    <s v="G5-Large C&amp;I"/>
    <n v="1678677"/>
    <x v="4"/>
    <x v="8"/>
    <x v="1"/>
  </r>
  <r>
    <s v="LINE 9"/>
    <x v="0"/>
    <n v="49"/>
    <s v="G6-OTHER"/>
    <n v="10500"/>
    <x v="5"/>
    <x v="8"/>
    <x v="1"/>
  </r>
  <r>
    <s v="LINE 13"/>
    <x v="0"/>
    <n v="49"/>
    <s v="E1-Residential"/>
    <n v="36718086"/>
    <x v="0"/>
    <x v="9"/>
    <x v="0"/>
  </r>
  <r>
    <s v="LINE 13"/>
    <x v="0"/>
    <n v="49"/>
    <s v="E2-Low Income Residential"/>
    <n v="1927862"/>
    <x v="1"/>
    <x v="9"/>
    <x v="0"/>
  </r>
  <r>
    <s v="LINE 13"/>
    <x v="0"/>
    <n v="49"/>
    <s v="E3-Small C&amp;I"/>
    <n v="6659991"/>
    <x v="2"/>
    <x v="9"/>
    <x v="0"/>
  </r>
  <r>
    <s v="LINE 13"/>
    <x v="0"/>
    <n v="49"/>
    <s v="E4-Medium C&amp;I"/>
    <n v="10081073"/>
    <x v="3"/>
    <x v="9"/>
    <x v="0"/>
  </r>
  <r>
    <s v="LINE 13"/>
    <x v="0"/>
    <n v="49"/>
    <s v="E5-Large C&amp;I"/>
    <n v="11912216"/>
    <x v="4"/>
    <x v="9"/>
    <x v="0"/>
  </r>
  <r>
    <s v="LINE 13"/>
    <x v="0"/>
    <n v="49"/>
    <s v="E6-OTHER"/>
    <n v="36360"/>
    <x v="5"/>
    <x v="9"/>
    <x v="0"/>
  </r>
  <r>
    <s v="LINE 13"/>
    <x v="0"/>
    <n v="49"/>
    <s v="G1-Residential"/>
    <n v="24757435"/>
    <x v="0"/>
    <x v="9"/>
    <x v="1"/>
  </r>
  <r>
    <s v="LINE 13"/>
    <x v="0"/>
    <n v="49"/>
    <s v="G2-Low Income Residential"/>
    <n v="1214479"/>
    <x v="1"/>
    <x v="9"/>
    <x v="1"/>
  </r>
  <r>
    <s v="LINE 13"/>
    <x v="0"/>
    <n v="49"/>
    <s v="G3-Small C&amp;I"/>
    <n v="3482458"/>
    <x v="2"/>
    <x v="9"/>
    <x v="1"/>
  </r>
  <r>
    <s v="LINE 13"/>
    <x v="0"/>
    <n v="49"/>
    <s v="G4-Medium C&amp;I"/>
    <n v="4499897"/>
    <x v="3"/>
    <x v="9"/>
    <x v="1"/>
  </r>
  <r>
    <s v="LINE 13"/>
    <x v="0"/>
    <n v="49"/>
    <s v="G5-Large C&amp;I"/>
    <n v="4597054"/>
    <x v="4"/>
    <x v="9"/>
    <x v="1"/>
  </r>
  <r>
    <s v="LINE 13"/>
    <x v="0"/>
    <n v="49"/>
    <s v="G6-OTHER"/>
    <n v="8895"/>
    <x v="5"/>
    <x v="9"/>
    <x v="1"/>
  </r>
  <r>
    <s v="LINE 14"/>
    <x v="0"/>
    <n v="49"/>
    <s v="E1-Residential"/>
    <n v="27515291"/>
    <x v="0"/>
    <x v="10"/>
    <x v="0"/>
  </r>
  <r>
    <s v="LINE 14"/>
    <x v="0"/>
    <n v="49"/>
    <s v="E2-Low Income Residential"/>
    <n v="1293654"/>
    <x v="1"/>
    <x v="10"/>
    <x v="0"/>
  </r>
  <r>
    <s v="LINE 14"/>
    <x v="0"/>
    <n v="49"/>
    <s v="E3-Small C&amp;I"/>
    <n v="4762471"/>
    <x v="2"/>
    <x v="10"/>
    <x v="0"/>
  </r>
  <r>
    <s v="LINE 14"/>
    <x v="0"/>
    <n v="49"/>
    <s v="E4-Medium C&amp;I"/>
    <n v="7462735"/>
    <x v="3"/>
    <x v="10"/>
    <x v="0"/>
  </r>
  <r>
    <s v="LINE 14"/>
    <x v="0"/>
    <n v="49"/>
    <s v="E5-Large C&amp;I"/>
    <n v="9285338"/>
    <x v="4"/>
    <x v="10"/>
    <x v="0"/>
  </r>
  <r>
    <s v="LINE 14"/>
    <x v="0"/>
    <n v="49"/>
    <s v="E6-OTHER"/>
    <n v="32291"/>
    <x v="5"/>
    <x v="10"/>
    <x v="0"/>
  </r>
  <r>
    <s v="LINE 14"/>
    <x v="0"/>
    <n v="49"/>
    <s v="G1-Residential"/>
    <n v="14115137"/>
    <x v="0"/>
    <x v="10"/>
    <x v="1"/>
  </r>
  <r>
    <s v="LINE 14"/>
    <x v="0"/>
    <n v="49"/>
    <s v="G2-Low Income Residential"/>
    <n v="423909"/>
    <x v="1"/>
    <x v="10"/>
    <x v="1"/>
  </r>
  <r>
    <s v="LINE 14"/>
    <x v="0"/>
    <n v="49"/>
    <s v="G3-Small C&amp;I"/>
    <n v="1607914"/>
    <x v="2"/>
    <x v="10"/>
    <x v="1"/>
  </r>
  <r>
    <s v="LINE 14"/>
    <x v="0"/>
    <n v="49"/>
    <s v="G4-Medium C&amp;I"/>
    <n v="2154219"/>
    <x v="3"/>
    <x v="10"/>
    <x v="1"/>
  </r>
  <r>
    <s v="LINE 14"/>
    <x v="0"/>
    <n v="49"/>
    <s v="G5-Large C&amp;I"/>
    <n v="2590364"/>
    <x v="4"/>
    <x v="10"/>
    <x v="1"/>
  </r>
  <r>
    <s v="LINE 14"/>
    <x v="0"/>
    <n v="49"/>
    <s v="G6-OTHER"/>
    <n v="387145"/>
    <x v="5"/>
    <x v="10"/>
    <x v="1"/>
  </r>
  <r>
    <s v="LINE 15"/>
    <x v="0"/>
    <n v="49"/>
    <s v="E1-Residential"/>
    <n v="197798"/>
    <x v="0"/>
    <x v="11"/>
    <x v="0"/>
  </r>
  <r>
    <s v="LINE 15"/>
    <x v="0"/>
    <n v="49"/>
    <s v="E2-Low Income Residential"/>
    <n v="17080"/>
    <x v="1"/>
    <x v="11"/>
    <x v="0"/>
  </r>
  <r>
    <s v="LINE 15"/>
    <x v="0"/>
    <n v="49"/>
    <s v="E3-Small C&amp;I"/>
    <n v="32097"/>
    <x v="2"/>
    <x v="11"/>
    <x v="0"/>
  </r>
  <r>
    <s v="LINE 15"/>
    <x v="0"/>
    <n v="49"/>
    <s v="E4-Medium C&amp;I"/>
    <n v="5632"/>
    <x v="3"/>
    <x v="11"/>
    <x v="0"/>
  </r>
  <r>
    <s v="LINE 15"/>
    <x v="0"/>
    <n v="49"/>
    <s v="E5-Large C&amp;I"/>
    <n v="754"/>
    <x v="4"/>
    <x v="11"/>
    <x v="0"/>
  </r>
  <r>
    <s v="LINE 15"/>
    <x v="0"/>
    <n v="49"/>
    <s v="E6-OTHER"/>
    <n v="5"/>
    <x v="5"/>
    <x v="11"/>
    <x v="0"/>
  </r>
  <r>
    <s v="LINE 15"/>
    <x v="0"/>
    <n v="49"/>
    <s v="G1-Residential"/>
    <n v="106266"/>
    <x v="0"/>
    <x v="11"/>
    <x v="1"/>
  </r>
  <r>
    <s v="LINE 15"/>
    <x v="0"/>
    <n v="49"/>
    <s v="G2-Low Income Residential"/>
    <n v="9771"/>
    <x v="1"/>
    <x v="11"/>
    <x v="1"/>
  </r>
  <r>
    <s v="LINE 15"/>
    <x v="0"/>
    <n v="49"/>
    <s v="G3-Small C&amp;I"/>
    <n v="10676"/>
    <x v="2"/>
    <x v="11"/>
    <x v="1"/>
  </r>
  <r>
    <s v="LINE 15"/>
    <x v="0"/>
    <n v="49"/>
    <s v="G4-Medium C&amp;I"/>
    <n v="2878"/>
    <x v="3"/>
    <x v="11"/>
    <x v="1"/>
  </r>
  <r>
    <s v="LINE 15"/>
    <x v="0"/>
    <n v="49"/>
    <s v="G5-Large C&amp;I"/>
    <n v="413"/>
    <x v="4"/>
    <x v="11"/>
    <x v="1"/>
  </r>
  <r>
    <s v="LINE 15"/>
    <x v="0"/>
    <n v="49"/>
    <s v="G6-OTHER"/>
    <n v="12"/>
    <x v="5"/>
    <x v="11"/>
    <x v="1"/>
  </r>
  <r>
    <s v="LINE 17"/>
    <x v="0"/>
    <n v="49"/>
    <s v="E1-Residential"/>
    <n v="138"/>
    <x v="0"/>
    <x v="12"/>
    <x v="0"/>
  </r>
  <r>
    <s v="LINE 17"/>
    <x v="0"/>
    <n v="49"/>
    <s v="E2-Low Income Residential"/>
    <n v="896"/>
    <x v="1"/>
    <x v="12"/>
    <x v="0"/>
  </r>
  <r>
    <s v="LINE 17"/>
    <x v="0"/>
    <n v="49"/>
    <s v="G1-Residential"/>
    <n v="84"/>
    <x v="0"/>
    <x v="12"/>
    <x v="1"/>
  </r>
  <r>
    <s v="LINE 17"/>
    <x v="0"/>
    <n v="49"/>
    <s v="G2-Low Income Residential"/>
    <n v="296"/>
    <x v="1"/>
    <x v="12"/>
    <x v="1"/>
  </r>
  <r>
    <s v="LINE 18"/>
    <x v="0"/>
    <n v="49"/>
    <s v="E3-Small C&amp;I"/>
    <n v="2"/>
    <x v="2"/>
    <x v="13"/>
    <x v="0"/>
  </r>
  <r>
    <s v="LINE 18"/>
    <x v="0"/>
    <n v="49"/>
    <s v="E4-Medium C&amp;I"/>
    <n v="3"/>
    <x v="3"/>
    <x v="13"/>
    <x v="0"/>
  </r>
  <r>
    <s v="LINE 18"/>
    <x v="0"/>
    <n v="49"/>
    <s v="G3-Small C&amp;I"/>
    <n v="5"/>
    <x v="2"/>
    <x v="13"/>
    <x v="1"/>
  </r>
  <r>
    <s v="LINE 19"/>
    <x v="0"/>
    <n v="49"/>
    <s v="E1-Residential"/>
    <n v="6746"/>
    <x v="0"/>
    <x v="14"/>
    <x v="0"/>
  </r>
  <r>
    <s v="LINE 19"/>
    <x v="0"/>
    <n v="49"/>
    <s v="E2-Low Income Residential"/>
    <n v="1472"/>
    <x v="1"/>
    <x v="14"/>
    <x v="0"/>
  </r>
  <r>
    <s v="LINE 19"/>
    <x v="0"/>
    <n v="49"/>
    <s v="E3-Small C&amp;I"/>
    <n v="423"/>
    <x v="2"/>
    <x v="14"/>
    <x v="0"/>
  </r>
  <r>
    <s v="LINE 19"/>
    <x v="0"/>
    <n v="49"/>
    <s v="E4-Medium C&amp;I"/>
    <n v="94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212"/>
    <x v="0"/>
    <x v="14"/>
    <x v="1"/>
  </r>
  <r>
    <s v="LINE 19"/>
    <x v="0"/>
    <n v="49"/>
    <s v="G2-Low Income Residential"/>
    <n v="495"/>
    <x v="1"/>
    <x v="14"/>
    <x v="1"/>
  </r>
  <r>
    <s v="LINE 19"/>
    <x v="0"/>
    <n v="49"/>
    <s v="G3-Small C&amp;I"/>
    <n v="136"/>
    <x v="2"/>
    <x v="14"/>
    <x v="1"/>
  </r>
  <r>
    <s v="LINE 19"/>
    <x v="0"/>
    <n v="49"/>
    <s v="G4-Medium C&amp;I"/>
    <n v="38"/>
    <x v="3"/>
    <x v="14"/>
    <x v="1"/>
  </r>
  <r>
    <s v="LINE 19"/>
    <x v="0"/>
    <n v="49"/>
    <s v="G5-Large C&amp;I"/>
    <n v="4"/>
    <x v="4"/>
    <x v="14"/>
    <x v="1"/>
  </r>
  <r>
    <s v="LINE 20"/>
    <x v="0"/>
    <n v="49"/>
    <s v="E1-Residential"/>
    <n v="43855347"/>
    <x v="0"/>
    <x v="15"/>
    <x v="0"/>
  </r>
  <r>
    <s v="LINE 20"/>
    <x v="0"/>
    <n v="49"/>
    <s v="E2-Low Income Residential"/>
    <n v="2435887"/>
    <x v="1"/>
    <x v="15"/>
    <x v="0"/>
  </r>
  <r>
    <s v="LINE 20"/>
    <x v="0"/>
    <n v="49"/>
    <s v="E3-Small C&amp;I"/>
    <n v="8280722"/>
    <x v="2"/>
    <x v="15"/>
    <x v="0"/>
  </r>
  <r>
    <s v="LINE 20"/>
    <x v="0"/>
    <n v="49"/>
    <s v="E4-Medium C&amp;I"/>
    <n v="13189714"/>
    <x v="3"/>
    <x v="15"/>
    <x v="0"/>
  </r>
  <r>
    <s v="LINE 20"/>
    <x v="0"/>
    <n v="49"/>
    <s v="E5-Large C&amp;I"/>
    <n v="16715648"/>
    <x v="4"/>
    <x v="15"/>
    <x v="0"/>
  </r>
  <r>
    <s v="LINE 20"/>
    <x v="0"/>
    <n v="49"/>
    <s v="E6-OTHER"/>
    <n v="36361"/>
    <x v="5"/>
    <x v="15"/>
    <x v="0"/>
  </r>
  <r>
    <s v="LINE 20"/>
    <x v="0"/>
    <n v="49"/>
    <s v="G1-Residential"/>
    <n v="29674374"/>
    <x v="0"/>
    <x v="15"/>
    <x v="1"/>
  </r>
  <r>
    <s v="LINE 20"/>
    <x v="0"/>
    <n v="49"/>
    <s v="G2-Low Income Residential"/>
    <n v="1527152"/>
    <x v="1"/>
    <x v="15"/>
    <x v="1"/>
  </r>
  <r>
    <s v="LINE 20"/>
    <x v="0"/>
    <n v="49"/>
    <s v="G3-Small C&amp;I"/>
    <n v="4360262"/>
    <x v="2"/>
    <x v="15"/>
    <x v="1"/>
  </r>
  <r>
    <s v="LINE 20"/>
    <x v="0"/>
    <n v="49"/>
    <s v="G4-Medium C&amp;I"/>
    <n v="5771734"/>
    <x v="3"/>
    <x v="15"/>
    <x v="1"/>
  </r>
  <r>
    <s v="LINE 20"/>
    <x v="0"/>
    <n v="49"/>
    <s v="G5-Large C&amp;I"/>
    <n v="4919154"/>
    <x v="4"/>
    <x v="15"/>
    <x v="1"/>
  </r>
  <r>
    <s v="LINE 20"/>
    <x v="0"/>
    <n v="49"/>
    <s v="G6-OTHER"/>
    <n v="8927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8">
        <item x="1"/>
        <item m="1" x="27"/>
        <item m="1" x="34"/>
        <item m="1" x="31"/>
        <item m="1" x="28"/>
        <item m="1" x="20"/>
        <item m="1" x="17"/>
        <item m="1" x="13"/>
        <item m="1" x="10"/>
        <item m="1" x="22"/>
        <item m="1" x="21"/>
        <item m="1" x="18"/>
        <item m="1" x="14"/>
        <item m="1" x="4"/>
        <item m="1" x="3"/>
        <item m="1" x="2"/>
        <item m="1" x="37"/>
        <item m="1" x="36"/>
        <item m="1" x="32"/>
        <item m="1" x="29"/>
        <item m="1" x="25"/>
        <item m="1" x="23"/>
        <item m="1" x="35"/>
        <item m="1" x="33"/>
        <item m="1" x="30"/>
        <item m="1" x="26"/>
        <item m="1" x="24"/>
        <item m="1" x="15"/>
        <item m="1" x="11"/>
        <item m="1" x="8"/>
        <item m="1" x="6"/>
        <item m="1" x="19"/>
        <item m="1" x="16"/>
        <item m="1" x="12"/>
        <item m="1" x="9"/>
        <item m="1" x="7"/>
        <item m="1" x="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7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I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8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6">
        <item h="1" m="1" x="22"/>
        <item h="1"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3"/>
        <item h="1" x="20"/>
        <item x="21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3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  <i r="1">
      <x v="17"/>
    </i>
  </rowItems>
  <colFields count="1">
    <field x="1"/>
  </colFields>
  <colItems count="1">
    <i>
      <x v="24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Y9" sqref="Y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576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44212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580</v>
      </c>
      <c r="V8" s="28" t="s">
        <v>2</v>
      </c>
      <c r="W8" s="28" t="s">
        <v>3</v>
      </c>
      <c r="X8" s="28" t="s">
        <v>4</v>
      </c>
      <c r="Y8" s="180">
        <f>C4</f>
        <v>44212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641139</v>
      </c>
      <c r="Z10" s="70"/>
      <c r="AA10" s="207">
        <f t="shared" ref="AA10:AJ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304"/>
      <c r="AL10" s="231"/>
      <c r="AM10" s="71">
        <f t="shared" ref="AM10:AV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317"/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50263</v>
      </c>
      <c r="Z11" s="70"/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304"/>
      <c r="AL11" s="231"/>
      <c r="AM11" s="71">
        <f t="shared" ref="AM11:AM14" si="2">O11-C11</f>
        <v>491</v>
      </c>
      <c r="AN11" s="72">
        <f t="shared" ref="AN11:AV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317"/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72113</v>
      </c>
      <c r="Z12" s="70"/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304"/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317"/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13227</v>
      </c>
      <c r="Z13" s="70"/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304"/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317"/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/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304"/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317"/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778579</v>
      </c>
      <c r="Z15" s="78"/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305"/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0">SUM(AP10:AP14)</f>
        <v>13754</v>
      </c>
      <c r="AQ15" s="81">
        <f t="shared" si="10"/>
        <v>13287</v>
      </c>
      <c r="AR15" s="81">
        <f t="shared" ref="AR15:AS15" si="11">SUM(AR10:AR14)</f>
        <v>13224</v>
      </c>
      <c r="AS15" s="81">
        <f t="shared" si="11"/>
        <v>12332</v>
      </c>
      <c r="AT15" s="81">
        <f t="shared" ref="AT15:AU15" si="12">SUM(AT10:AT14)</f>
        <v>11606</v>
      </c>
      <c r="AU15" s="81">
        <f t="shared" si="12"/>
        <v>8947</v>
      </c>
      <c r="AV15" s="81">
        <f t="shared" ref="AV15" si="13">SUM(AV10:AV14)</f>
        <v>6160</v>
      </c>
      <c r="AW15" s="318"/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141840</v>
      </c>
      <c r="Z17" s="94"/>
      <c r="AA17" s="207">
        <f t="shared" ref="AA17:AJ22" si="14">IF(ISERROR((O17-C17)/C17)=TRUE,0,(O17-C17)/C17)</f>
        <v>0.3409970814223599</v>
      </c>
      <c r="AB17" s="207">
        <f t="shared" si="14"/>
        <v>0.29468808533018387</v>
      </c>
      <c r="AC17" s="207">
        <f t="shared" si="14"/>
        <v>0.29564213902906544</v>
      </c>
      <c r="AD17" s="207">
        <f t="shared" si="14"/>
        <v>0.36416709519344204</v>
      </c>
      <c r="AE17" s="207">
        <f t="shared" si="14"/>
        <v>0.18681225504974375</v>
      </c>
      <c r="AF17" s="207">
        <f t="shared" si="14"/>
        <v>0.24326429489766233</v>
      </c>
      <c r="AG17" s="207">
        <f t="shared" si="14"/>
        <v>0.2643479363239582</v>
      </c>
      <c r="AH17" s="207">
        <f t="shared" si="14"/>
        <v>0.27663651070521567</v>
      </c>
      <c r="AI17" s="207">
        <f t="shared" si="14"/>
        <v>0.16396361241860352</v>
      </c>
      <c r="AJ17" s="207">
        <f t="shared" si="14"/>
        <v>0.27295826702941328</v>
      </c>
      <c r="AK17" s="304"/>
      <c r="AL17" s="239"/>
      <c r="AM17" s="95">
        <f t="shared" ref="AM17:AV21" si="15">O17-C17</f>
        <v>34350</v>
      </c>
      <c r="AN17" s="72">
        <f t="shared" si="15"/>
        <v>31938</v>
      </c>
      <c r="AO17" s="73">
        <f t="shared" si="15"/>
        <v>30230</v>
      </c>
      <c r="AP17" s="73">
        <f t="shared" si="15"/>
        <v>36117</v>
      </c>
      <c r="AQ17" s="73">
        <f t="shared" si="15"/>
        <v>19829</v>
      </c>
      <c r="AR17" s="73">
        <f t="shared" si="15"/>
        <v>25922</v>
      </c>
      <c r="AS17" s="73">
        <f t="shared" si="15"/>
        <v>29193</v>
      </c>
      <c r="AT17" s="73">
        <f t="shared" si="15"/>
        <v>30609</v>
      </c>
      <c r="AU17" s="73">
        <f t="shared" si="15"/>
        <v>20169</v>
      </c>
      <c r="AV17" s="73">
        <f t="shared" si="15"/>
        <v>31905</v>
      </c>
      <c r="AW17" s="317"/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20098</v>
      </c>
      <c r="Z18" s="94"/>
      <c r="AA18" s="207">
        <f t="shared" si="14"/>
        <v>-3.3728509558598366E-2</v>
      </c>
      <c r="AB18" s="207">
        <f t="shared" si="14"/>
        <v>-5.6395150273224046E-2</v>
      </c>
      <c r="AC18" s="207">
        <f t="shared" si="14"/>
        <v>-2.6428239665582907E-2</v>
      </c>
      <c r="AD18" s="207">
        <f t="shared" si="14"/>
        <v>5.331605959439932E-2</v>
      </c>
      <c r="AE18" s="207">
        <f t="shared" si="14"/>
        <v>4.4623226064361386E-2</v>
      </c>
      <c r="AF18" s="207">
        <f t="shared" si="14"/>
        <v>5.5855945235378741E-2</v>
      </c>
      <c r="AG18" s="207">
        <f t="shared" si="14"/>
        <v>1.6151884386511758E-2</v>
      </c>
      <c r="AH18" s="207">
        <f t="shared" si="14"/>
        <v>-7.3517823204932095E-2</v>
      </c>
      <c r="AI18" s="207">
        <f t="shared" si="14"/>
        <v>-0.12460035912933036</v>
      </c>
      <c r="AJ18" s="207">
        <f t="shared" si="14"/>
        <v>-0.1297667451316071</v>
      </c>
      <c r="AK18" s="304"/>
      <c r="AL18" s="239"/>
      <c r="AM18" s="95">
        <f t="shared" si="15"/>
        <v>-771</v>
      </c>
      <c r="AN18" s="72">
        <f t="shared" si="15"/>
        <v>-1321</v>
      </c>
      <c r="AO18" s="73">
        <f t="shared" si="15"/>
        <v>-569</v>
      </c>
      <c r="AP18" s="73">
        <f t="shared" si="15"/>
        <v>1070</v>
      </c>
      <c r="AQ18" s="73">
        <f t="shared" si="15"/>
        <v>893</v>
      </c>
      <c r="AR18" s="73">
        <f t="shared" si="15"/>
        <v>1126</v>
      </c>
      <c r="AS18" s="73">
        <f t="shared" si="15"/>
        <v>342</v>
      </c>
      <c r="AT18" s="73">
        <f t="shared" si="15"/>
        <v>-1586</v>
      </c>
      <c r="AU18" s="73">
        <f t="shared" si="15"/>
        <v>-2845</v>
      </c>
      <c r="AV18" s="73">
        <f t="shared" si="15"/>
        <v>-3032</v>
      </c>
      <c r="AW18" s="317"/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14856</v>
      </c>
      <c r="Z19" s="94"/>
      <c r="AA19" s="207">
        <f t="shared" si="14"/>
        <v>0.53407885857514703</v>
      </c>
      <c r="AB19" s="207">
        <f t="shared" si="14"/>
        <v>0.31786873565038398</v>
      </c>
      <c r="AC19" s="207">
        <f t="shared" si="14"/>
        <v>0.12558323448003164</v>
      </c>
      <c r="AD19" s="207">
        <f t="shared" si="14"/>
        <v>0.41485619697910203</v>
      </c>
      <c r="AE19" s="207">
        <f t="shared" si="14"/>
        <v>3.8976857490864797E-2</v>
      </c>
      <c r="AF19" s="207">
        <f t="shared" si="14"/>
        <v>0.19820764610544381</v>
      </c>
      <c r="AG19" s="207">
        <f t="shared" si="14"/>
        <v>-4.9110719435987819E-2</v>
      </c>
      <c r="AH19" s="207">
        <f t="shared" si="14"/>
        <v>0.22539407920030757</v>
      </c>
      <c r="AI19" s="207">
        <f t="shared" si="14"/>
        <v>8.3371229346672728E-4</v>
      </c>
      <c r="AJ19" s="207">
        <f t="shared" si="14"/>
        <v>4.7405660377358494E-2</v>
      </c>
      <c r="AK19" s="304"/>
      <c r="AL19" s="239"/>
      <c r="AM19" s="95">
        <f t="shared" si="15"/>
        <v>5540</v>
      </c>
      <c r="AN19" s="72">
        <f t="shared" si="15"/>
        <v>4015</v>
      </c>
      <c r="AO19" s="73">
        <f t="shared" si="15"/>
        <v>1588</v>
      </c>
      <c r="AP19" s="73">
        <f t="shared" si="15"/>
        <v>4010</v>
      </c>
      <c r="AQ19" s="73">
        <f t="shared" si="15"/>
        <v>480</v>
      </c>
      <c r="AR19" s="73">
        <f t="shared" si="15"/>
        <v>2079</v>
      </c>
      <c r="AS19" s="73">
        <f t="shared" si="15"/>
        <v>-613</v>
      </c>
      <c r="AT19" s="73">
        <f t="shared" si="15"/>
        <v>2345</v>
      </c>
      <c r="AU19" s="73">
        <f t="shared" si="15"/>
        <v>11</v>
      </c>
      <c r="AV19" s="73">
        <f t="shared" si="15"/>
        <v>603</v>
      </c>
      <c r="AW19" s="317"/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2922</v>
      </c>
      <c r="Z20" s="94"/>
      <c r="AA20" s="207">
        <f t="shared" si="14"/>
        <v>0.49666464523953913</v>
      </c>
      <c r="AB20" s="207">
        <f t="shared" si="14"/>
        <v>0.41316270566727603</v>
      </c>
      <c r="AC20" s="207">
        <f t="shared" si="14"/>
        <v>0.11864406779661017</v>
      </c>
      <c r="AD20" s="207">
        <f t="shared" si="14"/>
        <v>0.46148782093482554</v>
      </c>
      <c r="AE20" s="207">
        <f t="shared" si="14"/>
        <v>0.10802139037433155</v>
      </c>
      <c r="AF20" s="207">
        <f t="shared" si="14"/>
        <v>0.14507129572225666</v>
      </c>
      <c r="AG20" s="207">
        <f t="shared" si="14"/>
        <v>5.4436581382689172E-4</v>
      </c>
      <c r="AH20" s="207">
        <f t="shared" si="14"/>
        <v>0.20897357098955133</v>
      </c>
      <c r="AI20" s="207">
        <f t="shared" si="14"/>
        <v>4.3749999999999997E-2</v>
      </c>
      <c r="AJ20" s="207">
        <f t="shared" si="14"/>
        <v>3.154425612052731E-2</v>
      </c>
      <c r="AK20" s="304"/>
      <c r="AL20" s="239"/>
      <c r="AM20" s="95">
        <f t="shared" si="15"/>
        <v>819</v>
      </c>
      <c r="AN20" s="72">
        <f t="shared" si="15"/>
        <v>904</v>
      </c>
      <c r="AO20" s="73">
        <f t="shared" si="15"/>
        <v>238</v>
      </c>
      <c r="AP20" s="73">
        <f t="shared" si="15"/>
        <v>701</v>
      </c>
      <c r="AQ20" s="73">
        <f t="shared" si="15"/>
        <v>202</v>
      </c>
      <c r="AR20" s="73">
        <f t="shared" si="15"/>
        <v>234</v>
      </c>
      <c r="AS20" s="73">
        <f t="shared" si="15"/>
        <v>1</v>
      </c>
      <c r="AT20" s="73">
        <f t="shared" si="15"/>
        <v>340</v>
      </c>
      <c r="AU20" s="73">
        <f t="shared" si="15"/>
        <v>91</v>
      </c>
      <c r="AV20" s="73">
        <f t="shared" si="15"/>
        <v>67</v>
      </c>
      <c r="AW20" s="317"/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435</v>
      </c>
      <c r="Z21" s="94"/>
      <c r="AA21" s="207">
        <f t="shared" si="14"/>
        <v>0.58333333333333337</v>
      </c>
      <c r="AB21" s="207">
        <f t="shared" si="14"/>
        <v>0.33061224489795921</v>
      </c>
      <c r="AC21" s="207">
        <f t="shared" si="14"/>
        <v>3.8793103448275863E-2</v>
      </c>
      <c r="AD21" s="207">
        <f t="shared" si="14"/>
        <v>0.55882352941176472</v>
      </c>
      <c r="AE21" s="207">
        <f t="shared" si="14"/>
        <v>0.3656387665198238</v>
      </c>
      <c r="AF21" s="207">
        <f t="shared" si="14"/>
        <v>0.3728813559322034</v>
      </c>
      <c r="AG21" s="207">
        <f t="shared" si="14"/>
        <v>-6.5420560747663545E-2</v>
      </c>
      <c r="AH21" s="207">
        <f t="shared" si="14"/>
        <v>0.21666666666666667</v>
      </c>
      <c r="AI21" s="207">
        <f t="shared" si="14"/>
        <v>0.19724770642201836</v>
      </c>
      <c r="AJ21" s="207">
        <f t="shared" si="14"/>
        <v>0.12840466926070038</v>
      </c>
      <c r="AK21" s="304"/>
      <c r="AL21" s="239"/>
      <c r="AM21" s="95">
        <f t="shared" si="15"/>
        <v>98</v>
      </c>
      <c r="AN21" s="72">
        <f t="shared" si="15"/>
        <v>81</v>
      </c>
      <c r="AO21" s="73">
        <f t="shared" si="15"/>
        <v>9</v>
      </c>
      <c r="AP21" s="73">
        <f t="shared" si="15"/>
        <v>95</v>
      </c>
      <c r="AQ21" s="73">
        <f t="shared" si="15"/>
        <v>83</v>
      </c>
      <c r="AR21" s="73">
        <f t="shared" si="15"/>
        <v>66</v>
      </c>
      <c r="AS21" s="73">
        <f t="shared" si="15"/>
        <v>-14</v>
      </c>
      <c r="AT21" s="73">
        <f t="shared" si="15"/>
        <v>39</v>
      </c>
      <c r="AU21" s="73">
        <f t="shared" si="15"/>
        <v>43</v>
      </c>
      <c r="AV21" s="73">
        <f t="shared" si="15"/>
        <v>33</v>
      </c>
      <c r="AW21" s="317"/>
      <c r="AX21" s="96"/>
    </row>
    <row r="22" spans="1:50" s="83" customFormat="1" x14ac:dyDescent="0.35">
      <c r="A22" s="174"/>
      <c r="B22" s="67" t="s">
        <v>35</v>
      </c>
      <c r="C22" s="158">
        <f t="shared" ref="C22:R22" si="16">SUM(C17:C21)</f>
        <v>135783</v>
      </c>
      <c r="D22" s="159">
        <f t="shared" si="16"/>
        <v>146867</v>
      </c>
      <c r="E22" s="159">
        <f t="shared" si="16"/>
        <v>138665</v>
      </c>
      <c r="F22" s="159">
        <f t="shared" si="16"/>
        <v>130601</v>
      </c>
      <c r="G22" s="159">
        <f t="shared" si="16"/>
        <v>140568</v>
      </c>
      <c r="H22" s="159">
        <f t="shared" si="16"/>
        <v>138997</v>
      </c>
      <c r="I22" s="159">
        <f t="shared" si="16"/>
        <v>146141</v>
      </c>
      <c r="J22" s="159">
        <f t="shared" si="16"/>
        <v>144431</v>
      </c>
      <c r="K22" s="159">
        <f t="shared" si="16"/>
        <v>161334</v>
      </c>
      <c r="L22" s="159">
        <f t="shared" si="16"/>
        <v>155352</v>
      </c>
      <c r="M22" s="159">
        <f t="shared" si="16"/>
        <v>155093</v>
      </c>
      <c r="N22" s="160">
        <f t="shared" si="16"/>
        <v>164781</v>
      </c>
      <c r="O22" s="158">
        <f t="shared" si="16"/>
        <v>175819</v>
      </c>
      <c r="P22" s="159">
        <f t="shared" si="16"/>
        <v>182484</v>
      </c>
      <c r="Q22" s="159">
        <f t="shared" si="16"/>
        <v>170161</v>
      </c>
      <c r="R22" s="159">
        <f t="shared" si="16"/>
        <v>172594</v>
      </c>
      <c r="S22" s="159">
        <f t="shared" ref="S22:T22" si="17">SUM(S17:S21)</f>
        <v>162055</v>
      </c>
      <c r="T22" s="159">
        <f t="shared" si="17"/>
        <v>168424</v>
      </c>
      <c r="U22" s="159">
        <f t="shared" ref="U22:V22" si="18">SUM(U17:U21)</f>
        <v>175050</v>
      </c>
      <c r="V22" s="159">
        <f t="shared" si="18"/>
        <v>176178</v>
      </c>
      <c r="W22" s="159">
        <f t="shared" ref="W22" si="19">SUM(W17:W21)</f>
        <v>178803</v>
      </c>
      <c r="X22" s="159">
        <f t="shared" ref="X22:Y22" si="20">SUM(X17:X21)</f>
        <v>184928</v>
      </c>
      <c r="Y22" s="159">
        <f t="shared" si="20"/>
        <v>180151</v>
      </c>
      <c r="Z22" s="160"/>
      <c r="AA22" s="240">
        <f t="shared" si="14"/>
        <v>0.29485281662652907</v>
      </c>
      <c r="AB22" s="241">
        <f t="shared" si="14"/>
        <v>0.24251193256483758</v>
      </c>
      <c r="AC22" s="242">
        <f t="shared" si="14"/>
        <v>0.22713734540078606</v>
      </c>
      <c r="AD22" s="242">
        <f t="shared" si="14"/>
        <v>0.32153658854066969</v>
      </c>
      <c r="AE22" s="242">
        <f t="shared" si="14"/>
        <v>0.1528584030504809</v>
      </c>
      <c r="AF22" s="242">
        <f t="shared" si="14"/>
        <v>0.21170960524327864</v>
      </c>
      <c r="AG22" s="242">
        <f t="shared" si="14"/>
        <v>0.19781580802102081</v>
      </c>
      <c r="AH22" s="242">
        <f t="shared" si="14"/>
        <v>0.21980738207171591</v>
      </c>
      <c r="AI22" s="242">
        <f t="shared" si="14"/>
        <v>0.10827847818810667</v>
      </c>
      <c r="AJ22" s="242">
        <f t="shared" si="14"/>
        <v>0.19038055512642257</v>
      </c>
      <c r="AK22" s="307"/>
      <c r="AL22" s="243"/>
      <c r="AM22" s="97">
        <f t="shared" ref="AM22:AO22" si="21">SUM(AM17:AM21)</f>
        <v>40036</v>
      </c>
      <c r="AN22" s="161">
        <f t="shared" si="21"/>
        <v>35617</v>
      </c>
      <c r="AO22" s="162">
        <f t="shared" si="21"/>
        <v>31496</v>
      </c>
      <c r="AP22" s="162">
        <f t="shared" ref="AP22:AQ22" si="22">SUM(AP17:AP21)</f>
        <v>41993</v>
      </c>
      <c r="AQ22" s="162">
        <f t="shared" si="22"/>
        <v>21487</v>
      </c>
      <c r="AR22" s="162">
        <f t="shared" ref="AR22:AS22" si="23">SUM(AR17:AR21)</f>
        <v>29427</v>
      </c>
      <c r="AS22" s="162">
        <f t="shared" si="23"/>
        <v>28909</v>
      </c>
      <c r="AT22" s="162">
        <f t="shared" ref="AT22:AU22" si="24">SUM(AT17:AT21)</f>
        <v>31747</v>
      </c>
      <c r="AU22" s="162">
        <f t="shared" si="24"/>
        <v>17469</v>
      </c>
      <c r="AV22" s="162">
        <f t="shared" ref="AV22" si="25">SUM(AV17:AV21)</f>
        <v>29576</v>
      </c>
      <c r="AW22" s="320"/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49433</v>
      </c>
      <c r="Z24" s="94"/>
      <c r="AA24" s="207">
        <f t="shared" ref="AA24:AJ29" si="26">IF(ISERROR((O24-C24)/C24)=TRUE,0,(O24-C24)/C24)</f>
        <v>0.1616893861791821</v>
      </c>
      <c r="AB24" s="207">
        <f t="shared" si="26"/>
        <v>-5.400018286550242E-2</v>
      </c>
      <c r="AC24" s="207">
        <f t="shared" si="26"/>
        <v>-9.6471245594429642E-2</v>
      </c>
      <c r="AD24" s="207">
        <f t="shared" si="26"/>
        <v>0.13617529320879276</v>
      </c>
      <c r="AE24" s="207">
        <f t="shared" si="26"/>
        <v>-0.21323330368537066</v>
      </c>
      <c r="AF24" s="207">
        <f t="shared" si="26"/>
        <v>-6.9966302421161294E-2</v>
      </c>
      <c r="AG24" s="207">
        <f t="shared" si="26"/>
        <v>-2.1829311012371171E-2</v>
      </c>
      <c r="AH24" s="207">
        <f t="shared" si="26"/>
        <v>-3.2480927915304374E-2</v>
      </c>
      <c r="AI24" s="207">
        <f t="shared" si="26"/>
        <v>-0.17293063714023324</v>
      </c>
      <c r="AJ24" s="207">
        <f t="shared" si="26"/>
        <v>4.4628997205836698E-2</v>
      </c>
      <c r="AK24" s="304"/>
      <c r="AL24" s="239"/>
      <c r="AM24" s="95">
        <f t="shared" ref="AM24:AV28" si="27">O24-C24</f>
        <v>8208</v>
      </c>
      <c r="AN24" s="72">
        <f t="shared" si="27"/>
        <v>-2953</v>
      </c>
      <c r="AO24" s="73">
        <f t="shared" si="27"/>
        <v>-4489</v>
      </c>
      <c r="AP24" s="73">
        <f t="shared" si="27"/>
        <v>5817</v>
      </c>
      <c r="AQ24" s="73">
        <f t="shared" si="27"/>
        <v>-11028</v>
      </c>
      <c r="AR24" s="73">
        <f t="shared" si="27"/>
        <v>-3592</v>
      </c>
      <c r="AS24" s="73">
        <f t="shared" si="27"/>
        <v>-1184</v>
      </c>
      <c r="AT24" s="73">
        <f t="shared" si="27"/>
        <v>-1669</v>
      </c>
      <c r="AU24" s="73">
        <f t="shared" si="27"/>
        <v>-9980</v>
      </c>
      <c r="AV24" s="73">
        <f t="shared" si="27"/>
        <v>2300</v>
      </c>
      <c r="AW24" s="317"/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3843</v>
      </c>
      <c r="Z25" s="94"/>
      <c r="AA25" s="207">
        <f t="shared" si="26"/>
        <v>-0.16968011126564672</v>
      </c>
      <c r="AB25" s="207">
        <f t="shared" si="26"/>
        <v>-0.24437984496124032</v>
      </c>
      <c r="AC25" s="207">
        <f t="shared" si="26"/>
        <v>-0.24421997755331087</v>
      </c>
      <c r="AD25" s="207">
        <f t="shared" si="26"/>
        <v>-5.7092994265769137E-2</v>
      </c>
      <c r="AE25" s="207">
        <f t="shared" si="26"/>
        <v>-0.30886517098671312</v>
      </c>
      <c r="AF25" s="207">
        <f t="shared" si="26"/>
        <v>-0.15815450643776824</v>
      </c>
      <c r="AG25" s="207">
        <f t="shared" si="26"/>
        <v>-0.16132075471698112</v>
      </c>
      <c r="AH25" s="207">
        <f t="shared" si="26"/>
        <v>-0.27221992558908642</v>
      </c>
      <c r="AI25" s="207">
        <f t="shared" si="26"/>
        <v>-0.33517044294754034</v>
      </c>
      <c r="AJ25" s="207">
        <f t="shared" si="26"/>
        <v>-0.22444444444444445</v>
      </c>
      <c r="AK25" s="304"/>
      <c r="AL25" s="239"/>
      <c r="AM25" s="95">
        <f t="shared" si="27"/>
        <v>-854</v>
      </c>
      <c r="AN25" s="72">
        <f t="shared" si="27"/>
        <v>-1261</v>
      </c>
      <c r="AO25" s="73">
        <f t="shared" si="27"/>
        <v>-1088</v>
      </c>
      <c r="AP25" s="73">
        <f t="shared" si="27"/>
        <v>-229</v>
      </c>
      <c r="AQ25" s="73">
        <f t="shared" si="27"/>
        <v>-1418</v>
      </c>
      <c r="AR25" s="73">
        <f t="shared" si="27"/>
        <v>-737</v>
      </c>
      <c r="AS25" s="73">
        <f t="shared" si="27"/>
        <v>-855</v>
      </c>
      <c r="AT25" s="73">
        <f t="shared" si="27"/>
        <v>-1317</v>
      </c>
      <c r="AU25" s="73">
        <f t="shared" si="27"/>
        <v>-1642</v>
      </c>
      <c r="AV25" s="73">
        <f t="shared" si="27"/>
        <v>-1111</v>
      </c>
      <c r="AW25" s="317"/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8148</v>
      </c>
      <c r="Z26" s="94"/>
      <c r="AA26" s="207">
        <f t="shared" si="26"/>
        <v>0.60511698367278233</v>
      </c>
      <c r="AB26" s="207">
        <f t="shared" si="26"/>
        <v>-0.11098901098901098</v>
      </c>
      <c r="AC26" s="207">
        <f t="shared" si="26"/>
        <v>-0.28165409482758619</v>
      </c>
      <c r="AD26" s="207">
        <f t="shared" si="26"/>
        <v>0.18585732165206509</v>
      </c>
      <c r="AE26" s="207">
        <f t="shared" si="26"/>
        <v>-0.30752125572269456</v>
      </c>
      <c r="AF26" s="207">
        <f t="shared" si="26"/>
        <v>-2.3750879662209713E-2</v>
      </c>
      <c r="AG26" s="207">
        <f t="shared" si="26"/>
        <v>-0.29870301746956063</v>
      </c>
      <c r="AH26" s="207">
        <f t="shared" si="26"/>
        <v>0.25129918337045287</v>
      </c>
      <c r="AI26" s="207">
        <f t="shared" si="26"/>
        <v>-0.16877585787296179</v>
      </c>
      <c r="AJ26" s="207">
        <f t="shared" si="26"/>
        <v>-0.1127129750982962</v>
      </c>
      <c r="AK26" s="304"/>
      <c r="AL26" s="239"/>
      <c r="AM26" s="95">
        <f t="shared" si="27"/>
        <v>3595</v>
      </c>
      <c r="AN26" s="72">
        <f t="shared" si="27"/>
        <v>-909</v>
      </c>
      <c r="AO26" s="73">
        <f t="shared" si="27"/>
        <v>-2091</v>
      </c>
      <c r="AP26" s="73">
        <f t="shared" si="27"/>
        <v>891</v>
      </c>
      <c r="AQ26" s="73">
        <f t="shared" si="27"/>
        <v>-2351</v>
      </c>
      <c r="AR26" s="73">
        <f t="shared" si="27"/>
        <v>-135</v>
      </c>
      <c r="AS26" s="73">
        <f t="shared" si="27"/>
        <v>-2257</v>
      </c>
      <c r="AT26" s="73">
        <f t="shared" si="27"/>
        <v>1354</v>
      </c>
      <c r="AU26" s="73">
        <f t="shared" si="27"/>
        <v>-1387</v>
      </c>
      <c r="AV26" s="73">
        <f t="shared" si="27"/>
        <v>-860</v>
      </c>
      <c r="AW26" s="317"/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1971</v>
      </c>
      <c r="Z27" s="94"/>
      <c r="AA27" s="207">
        <f t="shared" si="26"/>
        <v>0.67882472137791283</v>
      </c>
      <c r="AB27" s="207">
        <f t="shared" si="26"/>
        <v>0.1032258064516129</v>
      </c>
      <c r="AC27" s="207">
        <f t="shared" si="26"/>
        <v>-0.19809825673534073</v>
      </c>
      <c r="AD27" s="207">
        <f t="shared" si="26"/>
        <v>0.29591836734693877</v>
      </c>
      <c r="AE27" s="207">
        <f t="shared" si="26"/>
        <v>-0.16460905349794239</v>
      </c>
      <c r="AF27" s="207">
        <f t="shared" si="26"/>
        <v>-9.4008264462809923E-2</v>
      </c>
      <c r="AG27" s="207">
        <f t="shared" si="26"/>
        <v>-0.15564853556485356</v>
      </c>
      <c r="AH27" s="207">
        <f t="shared" si="26"/>
        <v>0.20245398773006135</v>
      </c>
      <c r="AI27" s="207">
        <f t="shared" si="26"/>
        <v>-8.2916368834882057E-2</v>
      </c>
      <c r="AJ27" s="207">
        <f t="shared" si="26"/>
        <v>-8.0532212885154067E-2</v>
      </c>
      <c r="AK27" s="304"/>
      <c r="AL27" s="239"/>
      <c r="AM27" s="95">
        <f t="shared" si="27"/>
        <v>670</v>
      </c>
      <c r="AN27" s="72">
        <f t="shared" si="27"/>
        <v>160</v>
      </c>
      <c r="AO27" s="73">
        <f t="shared" si="27"/>
        <v>-250</v>
      </c>
      <c r="AP27" s="73">
        <f t="shared" si="27"/>
        <v>261</v>
      </c>
      <c r="AQ27" s="73">
        <f t="shared" si="27"/>
        <v>-200</v>
      </c>
      <c r="AR27" s="73">
        <f t="shared" si="27"/>
        <v>-91</v>
      </c>
      <c r="AS27" s="73">
        <f t="shared" si="27"/>
        <v>-186</v>
      </c>
      <c r="AT27" s="73">
        <f t="shared" si="27"/>
        <v>198</v>
      </c>
      <c r="AU27" s="73">
        <f t="shared" si="27"/>
        <v>-116</v>
      </c>
      <c r="AV27" s="73">
        <f t="shared" si="27"/>
        <v>-115</v>
      </c>
      <c r="AW27" s="317"/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343</v>
      </c>
      <c r="Z28" s="94"/>
      <c r="AA28" s="207">
        <f t="shared" si="26"/>
        <v>0.75454545454545452</v>
      </c>
      <c r="AB28" s="207">
        <f t="shared" si="26"/>
        <v>7.9365079365079361E-2</v>
      </c>
      <c r="AC28" s="207">
        <f t="shared" si="26"/>
        <v>-0.13245033112582782</v>
      </c>
      <c r="AD28" s="207">
        <f t="shared" si="26"/>
        <v>0.33043478260869563</v>
      </c>
      <c r="AE28" s="207">
        <f t="shared" si="26"/>
        <v>0.15432098765432098</v>
      </c>
      <c r="AF28" s="207">
        <f t="shared" si="26"/>
        <v>0.18584070796460178</v>
      </c>
      <c r="AG28" s="207">
        <f t="shared" si="26"/>
        <v>-0.2185430463576159</v>
      </c>
      <c r="AH28" s="207">
        <f t="shared" si="26"/>
        <v>0.11475409836065574</v>
      </c>
      <c r="AI28" s="207">
        <f t="shared" si="26"/>
        <v>7.3619631901840496E-2</v>
      </c>
      <c r="AJ28" s="207">
        <f t="shared" si="26"/>
        <v>2.0202020202020204E-2</v>
      </c>
      <c r="AK28" s="304"/>
      <c r="AL28" s="239"/>
      <c r="AM28" s="95">
        <f t="shared" si="27"/>
        <v>83</v>
      </c>
      <c r="AN28" s="72">
        <f t="shared" si="27"/>
        <v>15</v>
      </c>
      <c r="AO28" s="73">
        <f t="shared" si="27"/>
        <v>-20</v>
      </c>
      <c r="AP28" s="73">
        <f t="shared" si="27"/>
        <v>38</v>
      </c>
      <c r="AQ28" s="73">
        <f t="shared" si="27"/>
        <v>25</v>
      </c>
      <c r="AR28" s="73">
        <f t="shared" si="27"/>
        <v>21</v>
      </c>
      <c r="AS28" s="73">
        <f t="shared" si="27"/>
        <v>-33</v>
      </c>
      <c r="AT28" s="73">
        <f t="shared" si="27"/>
        <v>14</v>
      </c>
      <c r="AU28" s="73">
        <f t="shared" si="27"/>
        <v>12</v>
      </c>
      <c r="AV28" s="73">
        <f t="shared" si="27"/>
        <v>4</v>
      </c>
      <c r="AW28" s="317"/>
      <c r="AX28" s="96"/>
    </row>
    <row r="29" spans="1:50" s="83" customFormat="1" x14ac:dyDescent="0.35">
      <c r="A29" s="174"/>
      <c r="B29" s="67" t="s">
        <v>35</v>
      </c>
      <c r="C29" s="158">
        <f t="shared" ref="C29:R29" si="28">SUM(C24:C28)</f>
        <v>62835</v>
      </c>
      <c r="D29" s="159">
        <f t="shared" si="28"/>
        <v>69774</v>
      </c>
      <c r="E29" s="159">
        <f t="shared" si="28"/>
        <v>59824</v>
      </c>
      <c r="F29" s="159">
        <f t="shared" si="28"/>
        <v>52519</v>
      </c>
      <c r="G29" s="159">
        <f t="shared" si="28"/>
        <v>65331</v>
      </c>
      <c r="H29" s="159">
        <f t="shared" si="28"/>
        <v>62764</v>
      </c>
      <c r="I29" s="159">
        <f t="shared" si="28"/>
        <v>68441</v>
      </c>
      <c r="J29" s="159">
        <f t="shared" si="28"/>
        <v>62710</v>
      </c>
      <c r="K29" s="159">
        <f t="shared" si="28"/>
        <v>72390</v>
      </c>
      <c r="L29" s="159">
        <f t="shared" si="28"/>
        <v>65742</v>
      </c>
      <c r="M29" s="159">
        <f t="shared" si="28"/>
        <v>61686</v>
      </c>
      <c r="N29" s="160">
        <f t="shared" si="28"/>
        <v>75400</v>
      </c>
      <c r="O29" s="158">
        <f t="shared" si="28"/>
        <v>74537</v>
      </c>
      <c r="P29" s="159">
        <f t="shared" si="28"/>
        <v>64826</v>
      </c>
      <c r="Q29" s="159">
        <f t="shared" si="28"/>
        <v>51886</v>
      </c>
      <c r="R29" s="159">
        <f t="shared" si="28"/>
        <v>59297</v>
      </c>
      <c r="S29" s="159">
        <f t="shared" ref="S29:T29" si="29">SUM(S24:S28)</f>
        <v>50359</v>
      </c>
      <c r="T29" s="159">
        <f t="shared" si="29"/>
        <v>58230</v>
      </c>
      <c r="U29" s="159">
        <f t="shared" ref="U29:V29" si="30">SUM(U24:U28)</f>
        <v>63926</v>
      </c>
      <c r="V29" s="159">
        <f t="shared" si="30"/>
        <v>61290</v>
      </c>
      <c r="W29" s="159">
        <f t="shared" ref="W29" si="31">SUM(W24:W28)</f>
        <v>59277</v>
      </c>
      <c r="X29" s="159">
        <f t="shared" ref="X29:Y29" si="32">SUM(X24:X28)</f>
        <v>65960</v>
      </c>
      <c r="Y29" s="159">
        <f t="shared" si="32"/>
        <v>63738</v>
      </c>
      <c r="Z29" s="160"/>
      <c r="AA29" s="240">
        <f t="shared" si="26"/>
        <v>0.18623378690220418</v>
      </c>
      <c r="AB29" s="241">
        <f t="shared" si="26"/>
        <v>-7.0914667354602001E-2</v>
      </c>
      <c r="AC29" s="242">
        <f t="shared" si="26"/>
        <v>-0.13268922171703665</v>
      </c>
      <c r="AD29" s="242">
        <f t="shared" si="26"/>
        <v>0.12905805518003008</v>
      </c>
      <c r="AE29" s="242">
        <f t="shared" si="26"/>
        <v>-0.22917145000076533</v>
      </c>
      <c r="AF29" s="242">
        <f t="shared" si="26"/>
        <v>-7.2238863042508442E-2</v>
      </c>
      <c r="AG29" s="242">
        <f t="shared" si="26"/>
        <v>-6.5969228970938473E-2</v>
      </c>
      <c r="AH29" s="242">
        <f t="shared" si="26"/>
        <v>-2.2643916440759051E-2</v>
      </c>
      <c r="AI29" s="242">
        <f t="shared" si="26"/>
        <v>-0.18114380439287195</v>
      </c>
      <c r="AJ29" s="242">
        <f t="shared" si="26"/>
        <v>3.3159928204192146E-3</v>
      </c>
      <c r="AK29" s="307"/>
      <c r="AL29" s="243"/>
      <c r="AM29" s="97">
        <f t="shared" ref="AM29:AO29" si="33">SUM(AM24:AM28)</f>
        <v>11702</v>
      </c>
      <c r="AN29" s="161">
        <f t="shared" si="33"/>
        <v>-4948</v>
      </c>
      <c r="AO29" s="162">
        <f t="shared" si="33"/>
        <v>-7938</v>
      </c>
      <c r="AP29" s="162">
        <f t="shared" ref="AP29:AQ29" si="34">SUM(AP24:AP28)</f>
        <v>6778</v>
      </c>
      <c r="AQ29" s="162">
        <f t="shared" si="34"/>
        <v>-14972</v>
      </c>
      <c r="AR29" s="162">
        <f t="shared" ref="AR29:AS29" si="35">SUM(AR24:AR28)</f>
        <v>-4534</v>
      </c>
      <c r="AS29" s="162">
        <f t="shared" si="35"/>
        <v>-4515</v>
      </c>
      <c r="AT29" s="162">
        <f t="shared" ref="AT29:AU29" si="36">SUM(AT24:AT28)</f>
        <v>-1420</v>
      </c>
      <c r="AU29" s="162">
        <f t="shared" si="36"/>
        <v>-13113</v>
      </c>
      <c r="AV29" s="162">
        <f t="shared" ref="AV29" si="37">SUM(AV24:AV28)</f>
        <v>218</v>
      </c>
      <c r="AW29" s="320"/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17447</v>
      </c>
      <c r="Z31" s="94"/>
      <c r="AA31" s="207">
        <f t="shared" ref="AA31:AJ36" si="38">IF(ISERROR((O31-C31)/C31)=TRUE,0,(O31-C31)/C31)</f>
        <v>0.51005686604886269</v>
      </c>
      <c r="AB31" s="207">
        <f t="shared" si="38"/>
        <v>0.44178178742599378</v>
      </c>
      <c r="AC31" s="207">
        <f t="shared" si="38"/>
        <v>0.12422275054864668</v>
      </c>
      <c r="AD31" s="207">
        <f t="shared" si="38"/>
        <v>5.1419558359621448E-2</v>
      </c>
      <c r="AE31" s="207">
        <f t="shared" si="38"/>
        <v>0.16801543824701196</v>
      </c>
      <c r="AF31" s="207">
        <f t="shared" si="38"/>
        <v>-7.8537000283527073E-2</v>
      </c>
      <c r="AG31" s="207">
        <f t="shared" si="38"/>
        <v>3.6540215699951709E-2</v>
      </c>
      <c r="AH31" s="207">
        <f t="shared" si="38"/>
        <v>-4.1841004184100417E-2</v>
      </c>
      <c r="AI31" s="207">
        <f t="shared" si="38"/>
        <v>-0.12356838825749265</v>
      </c>
      <c r="AJ31" s="207">
        <f t="shared" si="38"/>
        <v>-0.16886492731298738</v>
      </c>
      <c r="AK31" s="304"/>
      <c r="AL31" s="239"/>
      <c r="AM31" s="95">
        <f t="shared" ref="AM31:AV35" si="39">O31-C31</f>
        <v>9687</v>
      </c>
      <c r="AN31" s="72">
        <f t="shared" si="39"/>
        <v>9402</v>
      </c>
      <c r="AO31" s="73">
        <f t="shared" si="39"/>
        <v>2717</v>
      </c>
      <c r="AP31" s="73">
        <f t="shared" si="39"/>
        <v>978</v>
      </c>
      <c r="AQ31" s="73">
        <f t="shared" si="39"/>
        <v>2699</v>
      </c>
      <c r="AR31" s="73">
        <f t="shared" si="39"/>
        <v>-1385</v>
      </c>
      <c r="AS31" s="73">
        <f t="shared" si="39"/>
        <v>681</v>
      </c>
      <c r="AT31" s="73">
        <f t="shared" si="39"/>
        <v>-910</v>
      </c>
      <c r="AU31" s="73">
        <f t="shared" si="39"/>
        <v>-2816</v>
      </c>
      <c r="AV31" s="73">
        <f t="shared" si="39"/>
        <v>-3508</v>
      </c>
      <c r="AW31" s="317"/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1952</v>
      </c>
      <c r="Z32" s="94"/>
      <c r="AA32" s="207">
        <f t="shared" si="38"/>
        <v>-7.5070028011204479E-2</v>
      </c>
      <c r="AB32" s="207">
        <f t="shared" si="38"/>
        <v>-0.17178276269185361</v>
      </c>
      <c r="AC32" s="207">
        <f t="shared" si="38"/>
        <v>-0.19116698903932947</v>
      </c>
      <c r="AD32" s="207">
        <f t="shared" si="38"/>
        <v>-0.15269230769230768</v>
      </c>
      <c r="AE32" s="207">
        <f t="shared" si="38"/>
        <v>-9.8360655737704916E-2</v>
      </c>
      <c r="AF32" s="207">
        <f t="shared" si="38"/>
        <v>-0.14837209302325582</v>
      </c>
      <c r="AG32" s="207">
        <f t="shared" si="38"/>
        <v>-0.12049689440993788</v>
      </c>
      <c r="AH32" s="207">
        <f t="shared" si="38"/>
        <v>-0.30081037277147488</v>
      </c>
      <c r="AI32" s="207">
        <f t="shared" si="38"/>
        <v>-0.33311624877889939</v>
      </c>
      <c r="AJ32" s="207">
        <f t="shared" si="38"/>
        <v>-0.39156829679595279</v>
      </c>
      <c r="AK32" s="304"/>
      <c r="AL32" s="239"/>
      <c r="AM32" s="95">
        <f t="shared" si="39"/>
        <v>-268</v>
      </c>
      <c r="AN32" s="72">
        <f t="shared" si="39"/>
        <v>-582</v>
      </c>
      <c r="AO32" s="73">
        <f t="shared" si="39"/>
        <v>-593</v>
      </c>
      <c r="AP32" s="73">
        <f t="shared" si="39"/>
        <v>-397</v>
      </c>
      <c r="AQ32" s="73">
        <f t="shared" si="39"/>
        <v>-210</v>
      </c>
      <c r="AR32" s="73">
        <f t="shared" si="39"/>
        <v>-319</v>
      </c>
      <c r="AS32" s="73">
        <f t="shared" si="39"/>
        <v>-291</v>
      </c>
      <c r="AT32" s="73">
        <f t="shared" si="39"/>
        <v>-928</v>
      </c>
      <c r="AU32" s="73">
        <f t="shared" si="39"/>
        <v>-1023</v>
      </c>
      <c r="AV32" s="73">
        <f t="shared" si="39"/>
        <v>-1161</v>
      </c>
      <c r="AW32" s="317"/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2132</v>
      </c>
      <c r="Z33" s="94"/>
      <c r="AA33" s="207">
        <f t="shared" si="38"/>
        <v>0.32310244711737868</v>
      </c>
      <c r="AB33" s="207">
        <f t="shared" si="38"/>
        <v>1.1278127812781278</v>
      </c>
      <c r="AC33" s="207">
        <f t="shared" si="38"/>
        <v>-0.10800552104899931</v>
      </c>
      <c r="AD33" s="207">
        <f t="shared" si="38"/>
        <v>-0.14708561020036429</v>
      </c>
      <c r="AE33" s="207">
        <f t="shared" si="38"/>
        <v>-0.12916045702930948</v>
      </c>
      <c r="AF33" s="207">
        <f t="shared" si="38"/>
        <v>-0.3483047115808014</v>
      </c>
      <c r="AG33" s="207">
        <f t="shared" si="38"/>
        <v>-0.31824118415324337</v>
      </c>
      <c r="AH33" s="207">
        <f t="shared" si="38"/>
        <v>-0.28565217391304348</v>
      </c>
      <c r="AI33" s="207">
        <f t="shared" si="38"/>
        <v>-9.2916283348666057E-2</v>
      </c>
      <c r="AJ33" s="207">
        <f t="shared" si="38"/>
        <v>-0.15137420718816066</v>
      </c>
      <c r="AK33" s="304"/>
      <c r="AL33" s="239"/>
      <c r="AM33" s="95">
        <f t="shared" si="39"/>
        <v>779</v>
      </c>
      <c r="AN33" s="72">
        <f t="shared" si="39"/>
        <v>2506</v>
      </c>
      <c r="AO33" s="73">
        <f t="shared" si="39"/>
        <v>-313</v>
      </c>
      <c r="AP33" s="73">
        <f t="shared" si="39"/>
        <v>-323</v>
      </c>
      <c r="AQ33" s="73">
        <f t="shared" si="39"/>
        <v>-260</v>
      </c>
      <c r="AR33" s="73">
        <f t="shared" si="39"/>
        <v>-791</v>
      </c>
      <c r="AS33" s="73">
        <f t="shared" si="39"/>
        <v>-731</v>
      </c>
      <c r="AT33" s="73">
        <f t="shared" si="39"/>
        <v>-657</v>
      </c>
      <c r="AU33" s="73">
        <f t="shared" si="39"/>
        <v>-202</v>
      </c>
      <c r="AV33" s="73">
        <f t="shared" si="39"/>
        <v>-358</v>
      </c>
      <c r="AW33" s="317"/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360</v>
      </c>
      <c r="Z34" s="94"/>
      <c r="AA34" s="207">
        <f t="shared" si="38"/>
        <v>0.20865139949109415</v>
      </c>
      <c r="AB34" s="207">
        <f t="shared" si="38"/>
        <v>1.5120481927710843</v>
      </c>
      <c r="AC34" s="207">
        <f t="shared" si="38"/>
        <v>3.7117903930131008E-2</v>
      </c>
      <c r="AD34" s="207">
        <f t="shared" si="38"/>
        <v>2.5157232704402517E-2</v>
      </c>
      <c r="AE34" s="207">
        <f t="shared" si="38"/>
        <v>-3.3950617283950615E-2</v>
      </c>
      <c r="AF34" s="207">
        <f t="shared" si="38"/>
        <v>-0.26111111111111113</v>
      </c>
      <c r="AG34" s="207">
        <f t="shared" si="38"/>
        <v>-0.38135593220338981</v>
      </c>
      <c r="AH34" s="207">
        <f t="shared" si="38"/>
        <v>-0.21212121212121213</v>
      </c>
      <c r="AI34" s="207">
        <f t="shared" si="38"/>
        <v>-3.6809815950920248E-2</v>
      </c>
      <c r="AJ34" s="207">
        <f t="shared" si="38"/>
        <v>-0.14246575342465753</v>
      </c>
      <c r="AK34" s="304"/>
      <c r="AL34" s="239"/>
      <c r="AM34" s="95">
        <f t="shared" si="39"/>
        <v>82</v>
      </c>
      <c r="AN34" s="72">
        <f t="shared" si="39"/>
        <v>502</v>
      </c>
      <c r="AO34" s="73">
        <f t="shared" si="39"/>
        <v>17</v>
      </c>
      <c r="AP34" s="73">
        <f t="shared" si="39"/>
        <v>8</v>
      </c>
      <c r="AQ34" s="73">
        <f t="shared" si="39"/>
        <v>-11</v>
      </c>
      <c r="AR34" s="73">
        <f t="shared" si="39"/>
        <v>-94</v>
      </c>
      <c r="AS34" s="73">
        <f t="shared" si="39"/>
        <v>-135</v>
      </c>
      <c r="AT34" s="73">
        <f t="shared" si="39"/>
        <v>-70</v>
      </c>
      <c r="AU34" s="73">
        <f t="shared" si="39"/>
        <v>-12</v>
      </c>
      <c r="AV34" s="73">
        <f t="shared" si="39"/>
        <v>-52</v>
      </c>
      <c r="AW34" s="317"/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35</v>
      </c>
      <c r="Z35" s="94"/>
      <c r="AA35" s="207">
        <f t="shared" si="38"/>
        <v>0.46875</v>
      </c>
      <c r="AB35" s="207">
        <f t="shared" si="38"/>
        <v>2</v>
      </c>
      <c r="AC35" s="207">
        <f t="shared" si="38"/>
        <v>-6.3829787234042548E-2</v>
      </c>
      <c r="AD35" s="207">
        <f t="shared" si="38"/>
        <v>0.68</v>
      </c>
      <c r="AE35" s="207">
        <f t="shared" si="38"/>
        <v>0.44117647058823528</v>
      </c>
      <c r="AF35" s="207">
        <f t="shared" si="38"/>
        <v>0.2</v>
      </c>
      <c r="AG35" s="207">
        <f t="shared" si="38"/>
        <v>-0.42307692307692307</v>
      </c>
      <c r="AH35" s="207">
        <f t="shared" si="38"/>
        <v>7.1428571428571425E-2</v>
      </c>
      <c r="AI35" s="207">
        <f t="shared" si="38"/>
        <v>0.41666666666666669</v>
      </c>
      <c r="AJ35" s="207">
        <f t="shared" si="38"/>
        <v>0.17241379310344829</v>
      </c>
      <c r="AK35" s="304"/>
      <c r="AL35" s="239"/>
      <c r="AM35" s="95">
        <f t="shared" si="39"/>
        <v>15</v>
      </c>
      <c r="AN35" s="72">
        <f t="shared" si="39"/>
        <v>54</v>
      </c>
      <c r="AO35" s="73">
        <f t="shared" si="39"/>
        <v>-3</v>
      </c>
      <c r="AP35" s="73">
        <f t="shared" si="39"/>
        <v>17</v>
      </c>
      <c r="AQ35" s="73">
        <f t="shared" si="39"/>
        <v>15</v>
      </c>
      <c r="AR35" s="73">
        <f t="shared" si="39"/>
        <v>6</v>
      </c>
      <c r="AS35" s="73">
        <f t="shared" si="39"/>
        <v>-11</v>
      </c>
      <c r="AT35" s="73">
        <f t="shared" si="39"/>
        <v>2</v>
      </c>
      <c r="AU35" s="73">
        <f t="shared" si="39"/>
        <v>10</v>
      </c>
      <c r="AV35" s="73">
        <f t="shared" si="39"/>
        <v>5</v>
      </c>
      <c r="AW35" s="317"/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0">SUM(D31:D35)</f>
        <v>27251</v>
      </c>
      <c r="E36" s="159">
        <f t="shared" si="40"/>
        <v>28377</v>
      </c>
      <c r="F36" s="159">
        <f t="shared" si="40"/>
        <v>24159</v>
      </c>
      <c r="G36" s="159">
        <f t="shared" si="40"/>
        <v>20570</v>
      </c>
      <c r="H36" s="159">
        <f t="shared" si="40"/>
        <v>22446</v>
      </c>
      <c r="I36" s="159">
        <f t="shared" si="40"/>
        <v>23729</v>
      </c>
      <c r="J36" s="159">
        <f t="shared" si="40"/>
        <v>27492</v>
      </c>
      <c r="K36" s="159">
        <f t="shared" si="40"/>
        <v>28384</v>
      </c>
      <c r="L36" s="159">
        <f t="shared" si="40"/>
        <v>26498</v>
      </c>
      <c r="M36" s="159">
        <f t="shared" si="40"/>
        <v>28138</v>
      </c>
      <c r="N36" s="160">
        <f t="shared" si="40"/>
        <v>27726</v>
      </c>
      <c r="O36" s="158">
        <f t="shared" si="40"/>
        <v>35693</v>
      </c>
      <c r="P36" s="159">
        <f t="shared" ref="P36:R36" si="41">SUM(P31:P35)</f>
        <v>39133</v>
      </c>
      <c r="Q36" s="159">
        <f t="shared" si="41"/>
        <v>30202</v>
      </c>
      <c r="R36" s="159">
        <f t="shared" si="41"/>
        <v>24442</v>
      </c>
      <c r="S36" s="159">
        <f t="shared" ref="S36:T36" si="42">SUM(S31:S35)</f>
        <v>22803</v>
      </c>
      <c r="T36" s="159">
        <f t="shared" si="42"/>
        <v>19863</v>
      </c>
      <c r="U36" s="159">
        <f t="shared" ref="U36:V36" si="43">SUM(U31:U35)</f>
        <v>23242</v>
      </c>
      <c r="V36" s="159">
        <f t="shared" si="43"/>
        <v>24929</v>
      </c>
      <c r="W36" s="159">
        <f t="shared" ref="W36" si="44">SUM(W31:W35)</f>
        <v>24341</v>
      </c>
      <c r="X36" s="159">
        <f t="shared" ref="X36:Y36" si="45">SUM(X31:X35)</f>
        <v>21424</v>
      </c>
      <c r="Y36" s="159">
        <f t="shared" si="45"/>
        <v>21926</v>
      </c>
      <c r="Z36" s="160"/>
      <c r="AA36" s="240">
        <f t="shared" si="38"/>
        <v>0.40534687770690603</v>
      </c>
      <c r="AB36" s="241">
        <f t="shared" si="38"/>
        <v>0.43602069648820224</v>
      </c>
      <c r="AC36" s="242">
        <f t="shared" si="38"/>
        <v>6.4312647566691333E-2</v>
      </c>
      <c r="AD36" s="242">
        <f t="shared" si="38"/>
        <v>1.1714061012459125E-2</v>
      </c>
      <c r="AE36" s="242">
        <f t="shared" si="38"/>
        <v>0.10855614973262032</v>
      </c>
      <c r="AF36" s="242">
        <f t="shared" si="38"/>
        <v>-0.11507618283881316</v>
      </c>
      <c r="AG36" s="242">
        <f t="shared" si="38"/>
        <v>-2.0523410173205782E-2</v>
      </c>
      <c r="AH36" s="242">
        <f t="shared" si="38"/>
        <v>-9.3227120616906731E-2</v>
      </c>
      <c r="AI36" s="242">
        <f t="shared" si="38"/>
        <v>-0.14243940248027057</v>
      </c>
      <c r="AJ36" s="242">
        <f t="shared" si="38"/>
        <v>-0.19148614989810553</v>
      </c>
      <c r="AK36" s="307"/>
      <c r="AL36" s="243"/>
      <c r="AM36" s="97">
        <f>SUM(AM31:AM35)</f>
        <v>10295</v>
      </c>
      <c r="AN36" s="161">
        <f t="shared" si="40"/>
        <v>11882</v>
      </c>
      <c r="AO36" s="162">
        <f t="shared" si="40"/>
        <v>1825</v>
      </c>
      <c r="AP36" s="162">
        <f t="shared" ref="AP36:AQ36" si="46">SUM(AP31:AP35)</f>
        <v>283</v>
      </c>
      <c r="AQ36" s="162">
        <f t="shared" si="46"/>
        <v>2233</v>
      </c>
      <c r="AR36" s="162">
        <f t="shared" ref="AR36:AS36" si="47">SUM(AR31:AR35)</f>
        <v>-2583</v>
      </c>
      <c r="AS36" s="162">
        <f t="shared" si="47"/>
        <v>-487</v>
      </c>
      <c r="AT36" s="162">
        <f t="shared" ref="AT36:AU36" si="48">SUM(AT31:AT35)</f>
        <v>-2563</v>
      </c>
      <c r="AU36" s="162">
        <f t="shared" si="48"/>
        <v>-4043</v>
      </c>
      <c r="AV36" s="162">
        <f t="shared" ref="AV36" si="49">SUM(AV31:AV35)</f>
        <v>-5074</v>
      </c>
      <c r="AW36" s="320"/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74960</v>
      </c>
      <c r="Z38" s="94"/>
      <c r="AA38" s="207">
        <f t="shared" ref="AA38:AJ43" si="50">IF(ISERROR((O38-C38)/C38)=TRUE,0,(O38-C38)/C38)</f>
        <v>0.53118342049196199</v>
      </c>
      <c r="AB38" s="207">
        <f t="shared" si="50"/>
        <v>0.78640626928298163</v>
      </c>
      <c r="AC38" s="207">
        <f t="shared" si="50"/>
        <v>0.94546206570550695</v>
      </c>
      <c r="AD38" s="207">
        <f t="shared" si="50"/>
        <v>0.78317307692307692</v>
      </c>
      <c r="AE38" s="207">
        <f t="shared" si="50"/>
        <v>0.73400761169907724</v>
      </c>
      <c r="AF38" s="207">
        <f t="shared" si="50"/>
        <v>0.82210988426233866</v>
      </c>
      <c r="AG38" s="207">
        <f t="shared" si="50"/>
        <v>0.79067042973534263</v>
      </c>
      <c r="AH38" s="207">
        <f t="shared" si="50"/>
        <v>0.88468305166071337</v>
      </c>
      <c r="AI38" s="207">
        <f t="shared" si="50"/>
        <v>0.775482838928227</v>
      </c>
      <c r="AJ38" s="207">
        <f t="shared" si="50"/>
        <v>0.74284368269921031</v>
      </c>
      <c r="AK38" s="304"/>
      <c r="AL38" s="239"/>
      <c r="AM38" s="95">
        <f t="shared" ref="AM38:AV42" si="51">O38-C38</f>
        <v>16455</v>
      </c>
      <c r="AN38" s="72">
        <f t="shared" si="51"/>
        <v>25489</v>
      </c>
      <c r="AO38" s="73">
        <f t="shared" si="51"/>
        <v>32002</v>
      </c>
      <c r="AP38" s="73">
        <f t="shared" si="51"/>
        <v>29322</v>
      </c>
      <c r="AQ38" s="73">
        <f t="shared" si="51"/>
        <v>28158</v>
      </c>
      <c r="AR38" s="73">
        <f t="shared" si="51"/>
        <v>30899</v>
      </c>
      <c r="AS38" s="73">
        <f t="shared" si="51"/>
        <v>29696</v>
      </c>
      <c r="AT38" s="73">
        <f t="shared" si="51"/>
        <v>33188</v>
      </c>
      <c r="AU38" s="73">
        <f t="shared" si="51"/>
        <v>32965</v>
      </c>
      <c r="AV38" s="73">
        <f t="shared" si="51"/>
        <v>33113</v>
      </c>
      <c r="AW38" s="317"/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14303</v>
      </c>
      <c r="Z39" s="94"/>
      <c r="AA39" s="207">
        <f t="shared" si="50"/>
        <v>2.462121212121212E-2</v>
      </c>
      <c r="AB39" s="207">
        <f t="shared" si="50"/>
        <v>3.5090077977951065E-2</v>
      </c>
      <c r="AC39" s="207">
        <f t="shared" si="50"/>
        <v>7.9582051098547199E-2</v>
      </c>
      <c r="AD39" s="207">
        <f t="shared" si="50"/>
        <v>0.12602169713181752</v>
      </c>
      <c r="AE39" s="207">
        <f t="shared" si="50"/>
        <v>0.18974860755682674</v>
      </c>
      <c r="AF39" s="207">
        <f t="shared" si="50"/>
        <v>0.16345793692411417</v>
      </c>
      <c r="AG39" s="207">
        <f t="shared" si="50"/>
        <v>0.11055799093543354</v>
      </c>
      <c r="AH39" s="207">
        <f t="shared" si="50"/>
        <v>4.8278388278388276E-2</v>
      </c>
      <c r="AI39" s="207">
        <f t="shared" si="50"/>
        <v>-1.211061024019377E-2</v>
      </c>
      <c r="AJ39" s="207">
        <f t="shared" si="50"/>
        <v>-4.9190938511326859E-2</v>
      </c>
      <c r="AK39" s="304"/>
      <c r="AL39" s="239"/>
      <c r="AM39" s="95">
        <f t="shared" si="51"/>
        <v>351</v>
      </c>
      <c r="AN39" s="72">
        <f t="shared" si="51"/>
        <v>522</v>
      </c>
      <c r="AO39" s="73">
        <f t="shared" si="51"/>
        <v>1112</v>
      </c>
      <c r="AP39" s="73">
        <f t="shared" si="51"/>
        <v>1696</v>
      </c>
      <c r="AQ39" s="73">
        <f t="shared" si="51"/>
        <v>2521</v>
      </c>
      <c r="AR39" s="73">
        <f t="shared" si="51"/>
        <v>2182</v>
      </c>
      <c r="AS39" s="73">
        <f t="shared" si="51"/>
        <v>1488</v>
      </c>
      <c r="AT39" s="73">
        <f t="shared" si="51"/>
        <v>659</v>
      </c>
      <c r="AU39" s="73">
        <f t="shared" si="51"/>
        <v>-180</v>
      </c>
      <c r="AV39" s="73">
        <f t="shared" si="51"/>
        <v>-760</v>
      </c>
      <c r="AW39" s="317"/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4576</v>
      </c>
      <c r="Z40" s="94"/>
      <c r="AA40" s="207">
        <f t="shared" si="50"/>
        <v>0.57694210786739242</v>
      </c>
      <c r="AB40" s="207">
        <f t="shared" si="50"/>
        <v>1.0896800360522758</v>
      </c>
      <c r="AC40" s="207">
        <f t="shared" si="50"/>
        <v>1.7184674989238053</v>
      </c>
      <c r="AD40" s="207">
        <f t="shared" si="50"/>
        <v>1.2862481315396113</v>
      </c>
      <c r="AE40" s="207">
        <f t="shared" si="50"/>
        <v>1.1633421151674821</v>
      </c>
      <c r="AF40" s="207">
        <f t="shared" si="50"/>
        <v>1.1858721389108129</v>
      </c>
      <c r="AG40" s="207">
        <f t="shared" si="50"/>
        <v>0.90338531761125906</v>
      </c>
      <c r="AH40" s="207">
        <f t="shared" si="50"/>
        <v>0.60677466863033869</v>
      </c>
      <c r="AI40" s="207">
        <f t="shared" si="50"/>
        <v>0.57102069950035694</v>
      </c>
      <c r="AJ40" s="207">
        <f t="shared" si="50"/>
        <v>0.66825688073394496</v>
      </c>
      <c r="AK40" s="304"/>
      <c r="AL40" s="239"/>
      <c r="AM40" s="95">
        <f t="shared" si="51"/>
        <v>1166</v>
      </c>
      <c r="AN40" s="72">
        <f t="shared" si="51"/>
        <v>2418</v>
      </c>
      <c r="AO40" s="73">
        <f t="shared" si="51"/>
        <v>3992</v>
      </c>
      <c r="AP40" s="73">
        <f t="shared" si="51"/>
        <v>3442</v>
      </c>
      <c r="AQ40" s="73">
        <f t="shared" si="51"/>
        <v>3091</v>
      </c>
      <c r="AR40" s="73">
        <f t="shared" si="51"/>
        <v>3005</v>
      </c>
      <c r="AS40" s="73">
        <f t="shared" si="51"/>
        <v>2375</v>
      </c>
      <c r="AT40" s="73">
        <f t="shared" si="51"/>
        <v>1648</v>
      </c>
      <c r="AU40" s="73">
        <f t="shared" si="51"/>
        <v>1600</v>
      </c>
      <c r="AV40" s="73">
        <f t="shared" si="51"/>
        <v>1821</v>
      </c>
      <c r="AW40" s="317"/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591</v>
      </c>
      <c r="Z41" s="94"/>
      <c r="AA41" s="207">
        <f t="shared" si="50"/>
        <v>0.24907063197026022</v>
      </c>
      <c r="AB41" s="207">
        <f t="shared" si="50"/>
        <v>0.79084967320261434</v>
      </c>
      <c r="AC41" s="207">
        <f t="shared" si="50"/>
        <v>1.6468531468531469</v>
      </c>
      <c r="AD41" s="207">
        <f t="shared" si="50"/>
        <v>1.3542319749216301</v>
      </c>
      <c r="AE41" s="207">
        <f t="shared" si="50"/>
        <v>1.2477341389728096</v>
      </c>
      <c r="AF41" s="207">
        <f t="shared" si="50"/>
        <v>1.4701754385964911</v>
      </c>
      <c r="AG41" s="207">
        <f t="shared" si="50"/>
        <v>1.1180555555555556</v>
      </c>
      <c r="AH41" s="207">
        <f t="shared" si="50"/>
        <v>0.66457680250783702</v>
      </c>
      <c r="AI41" s="207">
        <f t="shared" si="50"/>
        <v>0.61690140845070418</v>
      </c>
      <c r="AJ41" s="207">
        <f t="shared" si="50"/>
        <v>0.70694864048338368</v>
      </c>
      <c r="AK41" s="304"/>
      <c r="AL41" s="239"/>
      <c r="AM41" s="95">
        <f t="shared" si="51"/>
        <v>67</v>
      </c>
      <c r="AN41" s="72">
        <f t="shared" si="51"/>
        <v>242</v>
      </c>
      <c r="AO41" s="73">
        <f t="shared" si="51"/>
        <v>471</v>
      </c>
      <c r="AP41" s="73">
        <f t="shared" si="51"/>
        <v>432</v>
      </c>
      <c r="AQ41" s="73">
        <f t="shared" si="51"/>
        <v>413</v>
      </c>
      <c r="AR41" s="73">
        <f t="shared" si="51"/>
        <v>419</v>
      </c>
      <c r="AS41" s="73">
        <f t="shared" si="51"/>
        <v>322</v>
      </c>
      <c r="AT41" s="73">
        <f t="shared" si="51"/>
        <v>212</v>
      </c>
      <c r="AU41" s="73">
        <f t="shared" si="51"/>
        <v>219</v>
      </c>
      <c r="AV41" s="73">
        <f t="shared" si="51"/>
        <v>234</v>
      </c>
      <c r="AW41" s="317"/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57</v>
      </c>
      <c r="Z42" s="94"/>
      <c r="AA42" s="207">
        <f t="shared" si="50"/>
        <v>0</v>
      </c>
      <c r="AB42" s="207">
        <f t="shared" si="50"/>
        <v>0.41379310344827586</v>
      </c>
      <c r="AC42" s="207">
        <f t="shared" si="50"/>
        <v>0.94117647058823528</v>
      </c>
      <c r="AD42" s="207">
        <f t="shared" si="50"/>
        <v>1.3333333333333333</v>
      </c>
      <c r="AE42" s="207">
        <f t="shared" si="50"/>
        <v>1.3870967741935485</v>
      </c>
      <c r="AF42" s="207">
        <f t="shared" si="50"/>
        <v>1.1470588235294117</v>
      </c>
      <c r="AG42" s="207">
        <f t="shared" si="50"/>
        <v>0.81081081081081086</v>
      </c>
      <c r="AH42" s="207">
        <f t="shared" si="50"/>
        <v>0.76666666666666672</v>
      </c>
      <c r="AI42" s="207">
        <f t="shared" si="50"/>
        <v>0.67741935483870963</v>
      </c>
      <c r="AJ42" s="207">
        <f t="shared" si="50"/>
        <v>0.8</v>
      </c>
      <c r="AK42" s="304"/>
      <c r="AL42" s="239"/>
      <c r="AM42" s="95">
        <f t="shared" si="51"/>
        <v>0</v>
      </c>
      <c r="AN42" s="72">
        <f t="shared" si="51"/>
        <v>12</v>
      </c>
      <c r="AO42" s="73">
        <f t="shared" si="51"/>
        <v>32</v>
      </c>
      <c r="AP42" s="73">
        <f t="shared" si="51"/>
        <v>40</v>
      </c>
      <c r="AQ42" s="73">
        <f t="shared" si="51"/>
        <v>43</v>
      </c>
      <c r="AR42" s="73">
        <f t="shared" si="51"/>
        <v>39</v>
      </c>
      <c r="AS42" s="73">
        <f t="shared" si="51"/>
        <v>30</v>
      </c>
      <c r="AT42" s="73">
        <f t="shared" si="51"/>
        <v>23</v>
      </c>
      <c r="AU42" s="73">
        <f t="shared" si="51"/>
        <v>21</v>
      </c>
      <c r="AV42" s="73">
        <f t="shared" si="51"/>
        <v>24</v>
      </c>
      <c r="AW42" s="317"/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2">SUM(D38:D42)</f>
        <v>49842</v>
      </c>
      <c r="E43" s="77">
        <f t="shared" si="52"/>
        <v>50464</v>
      </c>
      <c r="F43" s="77">
        <f t="shared" si="52"/>
        <v>53923</v>
      </c>
      <c r="G43" s="77">
        <f t="shared" si="52"/>
        <v>54667</v>
      </c>
      <c r="H43" s="77">
        <f t="shared" si="52"/>
        <v>53787</v>
      </c>
      <c r="I43" s="77">
        <f t="shared" si="52"/>
        <v>53971</v>
      </c>
      <c r="J43" s="77">
        <f t="shared" si="52"/>
        <v>54229</v>
      </c>
      <c r="K43" s="77">
        <f t="shared" si="52"/>
        <v>60560</v>
      </c>
      <c r="L43" s="77">
        <f t="shared" si="52"/>
        <v>63112</v>
      </c>
      <c r="M43" s="77">
        <f t="shared" si="52"/>
        <v>65269</v>
      </c>
      <c r="N43" s="78">
        <f t="shared" si="52"/>
        <v>61655</v>
      </c>
      <c r="O43" s="76">
        <f t="shared" si="52"/>
        <v>65589</v>
      </c>
      <c r="P43" s="77">
        <f t="shared" ref="P43:R43" si="53">SUM(P38:P42)</f>
        <v>78525</v>
      </c>
      <c r="Q43" s="77">
        <f t="shared" si="53"/>
        <v>88073</v>
      </c>
      <c r="R43" s="77">
        <f t="shared" si="53"/>
        <v>88855</v>
      </c>
      <c r="S43" s="77">
        <f t="shared" ref="S43:T43" si="54">SUM(S38:S42)</f>
        <v>88893</v>
      </c>
      <c r="T43" s="77">
        <f t="shared" si="54"/>
        <v>90331</v>
      </c>
      <c r="U43" s="77">
        <f t="shared" ref="U43:V43" si="55">SUM(U38:U42)</f>
        <v>87882</v>
      </c>
      <c r="V43" s="77">
        <f t="shared" si="55"/>
        <v>89959</v>
      </c>
      <c r="W43" s="77">
        <f t="shared" ref="W43" si="56">SUM(W38:W42)</f>
        <v>95185</v>
      </c>
      <c r="X43" s="77">
        <f t="shared" ref="X43:Y43" si="57">SUM(X38:X42)</f>
        <v>97544</v>
      </c>
      <c r="Y43" s="77">
        <f t="shared" si="57"/>
        <v>94487</v>
      </c>
      <c r="Z43" s="78"/>
      <c r="AA43" s="208">
        <f t="shared" si="50"/>
        <v>0.3793690851735016</v>
      </c>
      <c r="AB43" s="212">
        <f t="shared" si="50"/>
        <v>0.57547851209823042</v>
      </c>
      <c r="AC43" s="213">
        <f t="shared" si="50"/>
        <v>0.74526395053899808</v>
      </c>
      <c r="AD43" s="213">
        <f t="shared" si="50"/>
        <v>0.64781262170131482</v>
      </c>
      <c r="AE43" s="213">
        <f t="shared" si="50"/>
        <v>0.62608154828324214</v>
      </c>
      <c r="AF43" s="213">
        <f t="shared" si="50"/>
        <v>0.67942067785896221</v>
      </c>
      <c r="AG43" s="213">
        <f t="shared" si="50"/>
        <v>0.6283189120083007</v>
      </c>
      <c r="AH43" s="213">
        <f t="shared" si="50"/>
        <v>0.65887255896291652</v>
      </c>
      <c r="AI43" s="213">
        <f t="shared" si="50"/>
        <v>0.57174702774108321</v>
      </c>
      <c r="AJ43" s="213">
        <f t="shared" si="50"/>
        <v>0.54556978070731399</v>
      </c>
      <c r="AK43" s="305"/>
      <c r="AL43" s="214"/>
      <c r="AM43" s="79">
        <f>SUM(AM38:AM42)</f>
        <v>18039</v>
      </c>
      <c r="AN43" s="80">
        <f t="shared" si="52"/>
        <v>28683</v>
      </c>
      <c r="AO43" s="81">
        <f t="shared" si="52"/>
        <v>37609</v>
      </c>
      <c r="AP43" s="81">
        <f t="shared" ref="AP43:AQ43" si="58">SUM(AP38:AP42)</f>
        <v>34932</v>
      </c>
      <c r="AQ43" s="81">
        <f t="shared" si="58"/>
        <v>34226</v>
      </c>
      <c r="AR43" s="81">
        <f t="shared" ref="AR43:AS43" si="59">SUM(AR38:AR42)</f>
        <v>36544</v>
      </c>
      <c r="AS43" s="81">
        <f t="shared" si="59"/>
        <v>33911</v>
      </c>
      <c r="AT43" s="81">
        <f t="shared" ref="AT43:AU43" si="60">SUM(AT38:AT42)</f>
        <v>35730</v>
      </c>
      <c r="AU43" s="81">
        <f t="shared" si="60"/>
        <v>34625</v>
      </c>
      <c r="AV43" s="81">
        <f t="shared" ref="AV43" si="61">SUM(AV38:AV42)</f>
        <v>34432</v>
      </c>
      <c r="AW43" s="318"/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17359509</v>
      </c>
      <c r="Z45" s="45"/>
      <c r="AA45" s="207">
        <f t="shared" ref="AA45:AJ50" si="62">IF(ISERROR((O45-C45)/C45)=TRUE,0,(O45-C45)/C45)</f>
        <v>0.17839696492943063</v>
      </c>
      <c r="AB45" s="207">
        <f t="shared" si="62"/>
        <v>8.8551712414155992E-2</v>
      </c>
      <c r="AC45" s="207">
        <f t="shared" si="62"/>
        <v>0.2903819545596158</v>
      </c>
      <c r="AD45" s="207">
        <f t="shared" si="62"/>
        <v>0.66211383209279862</v>
      </c>
      <c r="AE45" s="207">
        <f t="shared" si="62"/>
        <v>0.15867377066918642</v>
      </c>
      <c r="AF45" s="207">
        <f t="shared" si="62"/>
        <v>0.37102288494279345</v>
      </c>
      <c r="AG45" s="207">
        <f t="shared" si="62"/>
        <v>0.50361170793130183</v>
      </c>
      <c r="AH45" s="207">
        <f t="shared" si="62"/>
        <v>0.3983811942797707</v>
      </c>
      <c r="AI45" s="207">
        <f t="shared" si="62"/>
        <v>0.23836503628908401</v>
      </c>
      <c r="AJ45" s="207">
        <f t="shared" si="62"/>
        <v>0.45702534530501487</v>
      </c>
      <c r="AK45" s="304"/>
      <c r="AL45" s="239"/>
      <c r="AM45" s="46">
        <f t="shared" ref="AM45:AV49" si="63">O45-C45</f>
        <v>2789986.5399999991</v>
      </c>
      <c r="AN45" s="72">
        <f t="shared" si="63"/>
        <v>1440541.3399999999</v>
      </c>
      <c r="AO45" s="73">
        <f t="shared" si="63"/>
        <v>3496810.8900000006</v>
      </c>
      <c r="AP45" s="73">
        <f t="shared" si="63"/>
        <v>5883777.9399999995</v>
      </c>
      <c r="AQ45" s="73">
        <f t="shared" si="63"/>
        <v>1529007.3699999992</v>
      </c>
      <c r="AR45" s="73">
        <f t="shared" si="63"/>
        <v>4170334.24</v>
      </c>
      <c r="AS45" s="73">
        <f t="shared" si="63"/>
        <v>6365406.8200000003</v>
      </c>
      <c r="AT45" s="73">
        <f t="shared" si="63"/>
        <v>4374116.5399999991</v>
      </c>
      <c r="AU45" s="73">
        <f t="shared" si="63"/>
        <v>2521286.8900000006</v>
      </c>
      <c r="AV45" s="73">
        <f t="shared" si="63"/>
        <v>4899229.3000000007</v>
      </c>
      <c r="AW45" s="317"/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2099544</v>
      </c>
      <c r="Z46" s="45"/>
      <c r="AA46" s="207">
        <f t="shared" si="62"/>
        <v>-0.24288745567444564</v>
      </c>
      <c r="AB46" s="207">
        <f t="shared" si="62"/>
        <v>-0.30598743539642392</v>
      </c>
      <c r="AC46" s="207">
        <f t="shared" si="62"/>
        <v>-0.16262348778402544</v>
      </c>
      <c r="AD46" s="207">
        <f t="shared" si="62"/>
        <v>0.1495529440635924</v>
      </c>
      <c r="AE46" s="207">
        <f t="shared" si="62"/>
        <v>-0.10120019773305688</v>
      </c>
      <c r="AF46" s="207">
        <f t="shared" si="62"/>
        <v>7.6200213566835845E-2</v>
      </c>
      <c r="AG46" s="207">
        <f t="shared" si="62"/>
        <v>0.11356063668535628</v>
      </c>
      <c r="AH46" s="207">
        <f t="shared" si="62"/>
        <v>-6.2402297514031813E-2</v>
      </c>
      <c r="AI46" s="207">
        <f t="shared" si="62"/>
        <v>-0.20959600133535453</v>
      </c>
      <c r="AJ46" s="207">
        <f t="shared" si="62"/>
        <v>-0.12534324264578983</v>
      </c>
      <c r="AK46" s="304"/>
      <c r="AL46" s="239"/>
      <c r="AM46" s="46">
        <f t="shared" si="63"/>
        <v>-840402.69</v>
      </c>
      <c r="AN46" s="72">
        <f t="shared" si="63"/>
        <v>-1033393.4500000002</v>
      </c>
      <c r="AO46" s="73">
        <f t="shared" si="63"/>
        <v>-404988.50999999978</v>
      </c>
      <c r="AP46" s="73">
        <f t="shared" si="63"/>
        <v>260145.73999999976</v>
      </c>
      <c r="AQ46" s="73">
        <f t="shared" si="63"/>
        <v>-173808</v>
      </c>
      <c r="AR46" s="73">
        <f t="shared" si="63"/>
        <v>139010.62999999989</v>
      </c>
      <c r="AS46" s="73">
        <f t="shared" si="63"/>
        <v>237775.58000000007</v>
      </c>
      <c r="AT46" s="73">
        <f t="shared" si="63"/>
        <v>-118977.30000000005</v>
      </c>
      <c r="AU46" s="73">
        <f t="shared" si="63"/>
        <v>-388662.05000000005</v>
      </c>
      <c r="AV46" s="73">
        <f t="shared" si="63"/>
        <v>-258179.29000000004</v>
      </c>
      <c r="AW46" s="317"/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2955426</v>
      </c>
      <c r="Z47" s="45"/>
      <c r="AA47" s="207">
        <f t="shared" si="62"/>
        <v>0.31374979635497441</v>
      </c>
      <c r="AB47" s="207">
        <f t="shared" si="62"/>
        <v>0.43165377921234005</v>
      </c>
      <c r="AC47" s="207">
        <f t="shared" si="62"/>
        <v>0.22298781202934673</v>
      </c>
      <c r="AD47" s="207">
        <f t="shared" si="62"/>
        <v>0.46423142058346256</v>
      </c>
      <c r="AE47" s="207">
        <f t="shared" si="62"/>
        <v>-2.7679815470267523E-2</v>
      </c>
      <c r="AF47" s="207">
        <f t="shared" si="62"/>
        <v>0.23674527977937426</v>
      </c>
      <c r="AG47" s="207">
        <f t="shared" si="62"/>
        <v>0.1179629445685452</v>
      </c>
      <c r="AH47" s="207">
        <f t="shared" si="62"/>
        <v>0.30599294064193316</v>
      </c>
      <c r="AI47" s="207">
        <f t="shared" si="62"/>
        <v>0.10647746517829383</v>
      </c>
      <c r="AJ47" s="207">
        <f t="shared" si="62"/>
        <v>0.27458998181027078</v>
      </c>
      <c r="AK47" s="304"/>
      <c r="AL47" s="239"/>
      <c r="AM47" s="46">
        <f t="shared" si="63"/>
        <v>726291.13000000035</v>
      </c>
      <c r="AN47" s="72">
        <f t="shared" si="63"/>
        <v>1098819.4100000001</v>
      </c>
      <c r="AO47" s="73">
        <f t="shared" si="63"/>
        <v>426368.25</v>
      </c>
      <c r="AP47" s="73">
        <f t="shared" si="63"/>
        <v>615498.62000000011</v>
      </c>
      <c r="AQ47" s="73">
        <f t="shared" si="63"/>
        <v>-47483.89000000013</v>
      </c>
      <c r="AR47" s="73">
        <f t="shared" si="63"/>
        <v>383847.35000000009</v>
      </c>
      <c r="AS47" s="73">
        <f t="shared" si="63"/>
        <v>233076.02000000002</v>
      </c>
      <c r="AT47" s="73">
        <f t="shared" si="63"/>
        <v>502215.61999999988</v>
      </c>
      <c r="AU47" s="73">
        <f t="shared" si="63"/>
        <v>186131.5</v>
      </c>
      <c r="AV47" s="73">
        <f t="shared" si="63"/>
        <v>476410.89999999991</v>
      </c>
      <c r="AW47" s="317"/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4586889</v>
      </c>
      <c r="Z48" s="45"/>
      <c r="AA48" s="207">
        <f t="shared" si="62"/>
        <v>0.13945190258133058</v>
      </c>
      <c r="AB48" s="207">
        <f t="shared" si="62"/>
        <v>0.50264126954910604</v>
      </c>
      <c r="AC48" s="207">
        <f t="shared" si="62"/>
        <v>0.37346959643396832</v>
      </c>
      <c r="AD48" s="207">
        <f t="shared" si="62"/>
        <v>0.54833517971123513</v>
      </c>
      <c r="AE48" s="207">
        <f t="shared" si="62"/>
        <v>3.3297566537813322E-2</v>
      </c>
      <c r="AF48" s="207">
        <f t="shared" si="62"/>
        <v>0.32156560312467142</v>
      </c>
      <c r="AG48" s="207">
        <f t="shared" si="62"/>
        <v>0.22495174184827452</v>
      </c>
      <c r="AH48" s="207">
        <f t="shared" si="62"/>
        <v>0.44044078534429898</v>
      </c>
      <c r="AI48" s="207">
        <f t="shared" si="62"/>
        <v>0.23524803649937714</v>
      </c>
      <c r="AJ48" s="207">
        <f t="shared" si="62"/>
        <v>0.32016573947331201</v>
      </c>
      <c r="AK48" s="304"/>
      <c r="AL48" s="239"/>
      <c r="AM48" s="46">
        <f t="shared" si="63"/>
        <v>396105.67000000039</v>
      </c>
      <c r="AN48" s="72">
        <f t="shared" si="63"/>
        <v>1574038.15</v>
      </c>
      <c r="AO48" s="73">
        <f t="shared" si="63"/>
        <v>811494.66000000015</v>
      </c>
      <c r="AP48" s="73">
        <f t="shared" si="63"/>
        <v>941195.26</v>
      </c>
      <c r="AQ48" s="73">
        <f t="shared" si="63"/>
        <v>75881.25</v>
      </c>
      <c r="AR48" s="73">
        <f t="shared" si="63"/>
        <v>578290.30000000005</v>
      </c>
      <c r="AS48" s="73">
        <f t="shared" si="63"/>
        <v>493975.83999999985</v>
      </c>
      <c r="AT48" s="73">
        <f t="shared" si="63"/>
        <v>817072.79999999981</v>
      </c>
      <c r="AU48" s="73">
        <f t="shared" si="63"/>
        <v>539592.14999999991</v>
      </c>
      <c r="AV48" s="73">
        <f t="shared" si="63"/>
        <v>725639.96999999974</v>
      </c>
      <c r="AW48" s="317"/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5522645</v>
      </c>
      <c r="Z49" s="45"/>
      <c r="AA49" s="207">
        <f t="shared" si="62"/>
        <v>0.49895342474953591</v>
      </c>
      <c r="AB49" s="207">
        <f t="shared" si="62"/>
        <v>0.16622247188980349</v>
      </c>
      <c r="AC49" s="207">
        <f t="shared" si="62"/>
        <v>0.24231873434604936</v>
      </c>
      <c r="AD49" s="207">
        <f t="shared" si="62"/>
        <v>0.81862865603742574</v>
      </c>
      <c r="AE49" s="207">
        <f t="shared" si="62"/>
        <v>0.63576058890933851</v>
      </c>
      <c r="AF49" s="207">
        <f t="shared" si="62"/>
        <v>1.3251932116931102</v>
      </c>
      <c r="AG49" s="207">
        <f t="shared" si="62"/>
        <v>-0.11410252592326992</v>
      </c>
      <c r="AH49" s="207">
        <f t="shared" si="62"/>
        <v>1.2502110397806754</v>
      </c>
      <c r="AI49" s="207">
        <f t="shared" si="62"/>
        <v>0.6942633295689713</v>
      </c>
      <c r="AJ49" s="207">
        <f t="shared" si="62"/>
        <v>0.11909653791716329</v>
      </c>
      <c r="AK49" s="304"/>
      <c r="AL49" s="239"/>
      <c r="AM49" s="46">
        <f t="shared" si="63"/>
        <v>1089418.5300000003</v>
      </c>
      <c r="AN49" s="72">
        <f t="shared" si="63"/>
        <v>463308.49000000022</v>
      </c>
      <c r="AO49" s="73">
        <f t="shared" si="63"/>
        <v>465376.42000000016</v>
      </c>
      <c r="AP49" s="73">
        <f t="shared" si="63"/>
        <v>1156022.6500000001</v>
      </c>
      <c r="AQ49" s="73">
        <f t="shared" si="63"/>
        <v>1316383.77</v>
      </c>
      <c r="AR49" s="73">
        <f t="shared" si="63"/>
        <v>1499306.73</v>
      </c>
      <c r="AS49" s="73">
        <f t="shared" si="63"/>
        <v>-281771.06000000006</v>
      </c>
      <c r="AT49" s="73">
        <f t="shared" si="63"/>
        <v>1256906.52</v>
      </c>
      <c r="AU49" s="73">
        <f t="shared" si="63"/>
        <v>1213079.6299999999</v>
      </c>
      <c r="AV49" s="73">
        <f t="shared" si="63"/>
        <v>304869.35000000009</v>
      </c>
      <c r="AW49" s="317"/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4">SUM(D45:D49)</f>
        <v>28109456.060000002</v>
      </c>
      <c r="E50" s="165">
        <f t="shared" si="64"/>
        <v>20537889.289999999</v>
      </c>
      <c r="F50" s="165">
        <f t="shared" si="64"/>
        <v>15080292.789999999</v>
      </c>
      <c r="G50" s="165">
        <f t="shared" si="64"/>
        <v>17418554.5</v>
      </c>
      <c r="H50" s="165">
        <f t="shared" si="64"/>
        <v>17615478.75</v>
      </c>
      <c r="I50" s="165">
        <f t="shared" si="64"/>
        <v>21374548.800000001</v>
      </c>
      <c r="J50" s="165">
        <f t="shared" si="64"/>
        <v>17388089.820000004</v>
      </c>
      <c r="K50" s="165">
        <f t="shared" si="64"/>
        <v>18220847.879999999</v>
      </c>
      <c r="L50" s="165">
        <f t="shared" si="64"/>
        <v>19340889.769999996</v>
      </c>
      <c r="M50" s="165">
        <f t="shared" si="64"/>
        <v>22649465.159999996</v>
      </c>
      <c r="N50" s="166">
        <f t="shared" si="64"/>
        <v>28429080.210000001</v>
      </c>
      <c r="O50" s="164">
        <f t="shared" si="64"/>
        <v>30599380.440000001</v>
      </c>
      <c r="P50" s="165">
        <f t="shared" ref="P50:R50" si="65">SUM(P45:P49)</f>
        <v>31652770</v>
      </c>
      <c r="Q50" s="165">
        <f t="shared" si="65"/>
        <v>25332951</v>
      </c>
      <c r="R50" s="165">
        <f t="shared" si="65"/>
        <v>23936933</v>
      </c>
      <c r="S50" s="165">
        <f t="shared" ref="S50:T50" si="66">SUM(S45:S49)</f>
        <v>20118535</v>
      </c>
      <c r="T50" s="165">
        <f t="shared" si="66"/>
        <v>24386268</v>
      </c>
      <c r="U50" s="165">
        <f t="shared" ref="U50:V50" si="67">SUM(U45:U49)</f>
        <v>28423012</v>
      </c>
      <c r="V50" s="165">
        <f t="shared" si="67"/>
        <v>24219424</v>
      </c>
      <c r="W50" s="165">
        <f t="shared" ref="W50" si="68">SUM(W45:W49)</f>
        <v>22292276</v>
      </c>
      <c r="X50" s="165">
        <f t="shared" ref="X50:Y50" si="69">SUM(X45:X49)</f>
        <v>25488860</v>
      </c>
      <c r="Y50" s="165">
        <f t="shared" si="69"/>
        <v>32524013</v>
      </c>
      <c r="Z50" s="166"/>
      <c r="AA50" s="240">
        <f t="shared" si="62"/>
        <v>0.15740230462664317</v>
      </c>
      <c r="AB50" s="241">
        <f t="shared" si="62"/>
        <v>0.12605416242977976</v>
      </c>
      <c r="AC50" s="242">
        <f t="shared" si="62"/>
        <v>0.23347392919946941</v>
      </c>
      <c r="AD50" s="242">
        <f t="shared" si="62"/>
        <v>0.58729895588452974</v>
      </c>
      <c r="AE50" s="242">
        <f t="shared" si="62"/>
        <v>0.15500600236374379</v>
      </c>
      <c r="AF50" s="242">
        <f t="shared" si="62"/>
        <v>0.38436589468225496</v>
      </c>
      <c r="AG50" s="242">
        <f t="shared" si="62"/>
        <v>0.32975962514820423</v>
      </c>
      <c r="AH50" s="242">
        <f t="shared" si="62"/>
        <v>0.39287433241473757</v>
      </c>
      <c r="AI50" s="242">
        <f t="shared" si="62"/>
        <v>0.22344888376292185</v>
      </c>
      <c r="AJ50" s="242">
        <f t="shared" si="62"/>
        <v>0.31787421897912022</v>
      </c>
      <c r="AK50" s="307"/>
      <c r="AL50" s="243"/>
      <c r="AM50" s="48">
        <f t="shared" si="64"/>
        <v>4161399.18</v>
      </c>
      <c r="AN50" s="167">
        <f t="shared" si="64"/>
        <v>3543313.94</v>
      </c>
      <c r="AO50" s="168">
        <f t="shared" si="64"/>
        <v>4795061.7100000009</v>
      </c>
      <c r="AP50" s="168">
        <f t="shared" ref="AP50:AQ50" si="70">SUM(AP45:AP49)</f>
        <v>8856640.209999999</v>
      </c>
      <c r="AQ50" s="168">
        <f t="shared" si="70"/>
        <v>2699980.4999999991</v>
      </c>
      <c r="AR50" s="168">
        <f t="shared" ref="AR50:AS50" si="71">SUM(AR45:AR49)</f>
        <v>6770789.25</v>
      </c>
      <c r="AS50" s="168">
        <f t="shared" si="71"/>
        <v>7048463.1999999993</v>
      </c>
      <c r="AT50" s="168">
        <f t="shared" ref="AT50:AU50" si="72">SUM(AT45:AT49)</f>
        <v>6831334.1799999997</v>
      </c>
      <c r="AU50" s="168">
        <f t="shared" si="72"/>
        <v>4071428.1200000006</v>
      </c>
      <c r="AV50" s="168">
        <f t="shared" ref="AV50" si="73">SUM(AV45:AV49)</f>
        <v>6147970.2300000004</v>
      </c>
      <c r="AW50" s="323"/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9195005</v>
      </c>
      <c r="Z52" s="45"/>
      <c r="AA52" s="207">
        <f t="shared" ref="AA52:AJ57" si="74">IF(ISERROR((O52-C52)/C52)=TRUE,0,(O52-C52)/C52)</f>
        <v>0.54623690188001672</v>
      </c>
      <c r="AB52" s="207">
        <f t="shared" si="74"/>
        <v>0.5150245086908245</v>
      </c>
      <c r="AC52" s="207">
        <f t="shared" si="74"/>
        <v>0.42138256895704468</v>
      </c>
      <c r="AD52" s="207">
        <f t="shared" si="74"/>
        <v>0.70375238038205956</v>
      </c>
      <c r="AE52" s="207">
        <f t="shared" si="74"/>
        <v>0.89402243046401964</v>
      </c>
      <c r="AF52" s="207">
        <f t="shared" si="74"/>
        <v>0.66645615369120292</v>
      </c>
      <c r="AG52" s="207">
        <f t="shared" si="74"/>
        <v>0.93691398950171667</v>
      </c>
      <c r="AH52" s="207">
        <f t="shared" si="74"/>
        <v>0.8941845328907303</v>
      </c>
      <c r="AI52" s="207">
        <f t="shared" si="74"/>
        <v>0.72700046176627953</v>
      </c>
      <c r="AJ52" s="207">
        <f t="shared" si="74"/>
        <v>0.55564442243243739</v>
      </c>
      <c r="AK52" s="304"/>
      <c r="AL52" s="239"/>
      <c r="AM52" s="46">
        <f t="shared" ref="AM52:AV56" si="75">O52-C52</f>
        <v>3812624</v>
      </c>
      <c r="AN52" s="72">
        <f t="shared" si="75"/>
        <v>4066840.0300000003</v>
      </c>
      <c r="AO52" s="73">
        <f t="shared" si="75"/>
        <v>3351539.41</v>
      </c>
      <c r="AP52" s="73">
        <f t="shared" si="75"/>
        <v>4291117.6899999995</v>
      </c>
      <c r="AQ52" s="73">
        <f t="shared" si="75"/>
        <v>4086746.6799999997</v>
      </c>
      <c r="AR52" s="73">
        <f t="shared" si="75"/>
        <v>2857142.51</v>
      </c>
      <c r="AS52" s="73">
        <f t="shared" si="75"/>
        <v>4391862.53</v>
      </c>
      <c r="AT52" s="73">
        <f t="shared" si="75"/>
        <v>5224339.16</v>
      </c>
      <c r="AU52" s="73">
        <f t="shared" si="75"/>
        <v>4209463.7300000004</v>
      </c>
      <c r="AV52" s="73">
        <f t="shared" si="75"/>
        <v>2996554.5199999996</v>
      </c>
      <c r="AW52" s="317"/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1396938</v>
      </c>
      <c r="Z53" s="45"/>
      <c r="AA53" s="207">
        <f t="shared" si="74"/>
        <v>-8.3178263353793677E-2</v>
      </c>
      <c r="AB53" s="207">
        <f t="shared" si="74"/>
        <v>-0.21567419003083974</v>
      </c>
      <c r="AC53" s="207">
        <f t="shared" si="74"/>
        <v>-0.21886565037859701</v>
      </c>
      <c r="AD53" s="207">
        <f t="shared" si="74"/>
        <v>6.0901687058075417E-3</v>
      </c>
      <c r="AE53" s="207">
        <f t="shared" si="74"/>
        <v>0.19552904744814231</v>
      </c>
      <c r="AF53" s="207">
        <f t="shared" si="74"/>
        <v>7.3299280136912406E-2</v>
      </c>
      <c r="AG53" s="207">
        <f t="shared" si="74"/>
        <v>0.12970497471077086</v>
      </c>
      <c r="AH53" s="207">
        <f t="shared" si="74"/>
        <v>7.0893366991137624E-3</v>
      </c>
      <c r="AI53" s="207">
        <f t="shared" si="74"/>
        <v>-4.3700486487401519E-2</v>
      </c>
      <c r="AJ53" s="207">
        <f t="shared" si="74"/>
        <v>-0.22170237685894065</v>
      </c>
      <c r="AK53" s="304"/>
      <c r="AL53" s="239"/>
      <c r="AM53" s="46">
        <f t="shared" si="75"/>
        <v>-219689.08999999985</v>
      </c>
      <c r="AN53" s="72">
        <f t="shared" si="75"/>
        <v>-610234.48</v>
      </c>
      <c r="AO53" s="73">
        <f t="shared" si="75"/>
        <v>-552795.41000000015</v>
      </c>
      <c r="AP53" s="73">
        <f t="shared" si="75"/>
        <v>11147.430000000168</v>
      </c>
      <c r="AQ53" s="73">
        <f t="shared" si="75"/>
        <v>264794.35999999987</v>
      </c>
      <c r="AR53" s="73">
        <f t="shared" si="75"/>
        <v>89850.239999999991</v>
      </c>
      <c r="AS53" s="73">
        <f t="shared" si="75"/>
        <v>173982.55000000005</v>
      </c>
      <c r="AT53" s="73">
        <f t="shared" si="75"/>
        <v>11520.719999999972</v>
      </c>
      <c r="AU53" s="73">
        <f t="shared" si="75"/>
        <v>-68229.229999999981</v>
      </c>
      <c r="AV53" s="73">
        <f t="shared" si="75"/>
        <v>-341655.42999999993</v>
      </c>
      <c r="AW53" s="317"/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1053410</v>
      </c>
      <c r="Z54" s="45"/>
      <c r="AA54" s="207">
        <f t="shared" si="74"/>
        <v>0.65391145841376408</v>
      </c>
      <c r="AB54" s="207">
        <f t="shared" si="74"/>
        <v>1.4010615529670887</v>
      </c>
      <c r="AC54" s="207">
        <f t="shared" si="74"/>
        <v>1.0803564277232509</v>
      </c>
      <c r="AD54" s="207">
        <f t="shared" si="74"/>
        <v>1.0155620488788772</v>
      </c>
      <c r="AE54" s="207">
        <f t="shared" si="74"/>
        <v>1.0547825648303306</v>
      </c>
      <c r="AF54" s="207">
        <f t="shared" si="74"/>
        <v>0.63996260245117698</v>
      </c>
      <c r="AG54" s="207">
        <f t="shared" si="74"/>
        <v>0.68524855324868383</v>
      </c>
      <c r="AH54" s="207">
        <f t="shared" si="74"/>
        <v>0.54725132483247807</v>
      </c>
      <c r="AI54" s="207">
        <f t="shared" si="74"/>
        <v>0.61565062757583455</v>
      </c>
      <c r="AJ54" s="207">
        <f t="shared" si="74"/>
        <v>0.64901466690104292</v>
      </c>
      <c r="AK54" s="304"/>
      <c r="AL54" s="239"/>
      <c r="AM54" s="46">
        <f t="shared" si="75"/>
        <v>445886.51</v>
      </c>
      <c r="AN54" s="72">
        <f t="shared" si="75"/>
        <v>1047949.6699999999</v>
      </c>
      <c r="AO54" s="73">
        <f t="shared" si="75"/>
        <v>887404.37</v>
      </c>
      <c r="AP54" s="73">
        <f t="shared" si="75"/>
        <v>635756.03</v>
      </c>
      <c r="AQ54" s="73">
        <f t="shared" si="75"/>
        <v>505173.68</v>
      </c>
      <c r="AR54" s="73">
        <f t="shared" si="75"/>
        <v>329544.16000000003</v>
      </c>
      <c r="AS54" s="73">
        <f t="shared" si="75"/>
        <v>380913.53999999992</v>
      </c>
      <c r="AT54" s="73">
        <f t="shared" si="75"/>
        <v>377257.70999999996</v>
      </c>
      <c r="AU54" s="73">
        <f t="shared" si="75"/>
        <v>406796.81000000006</v>
      </c>
      <c r="AV54" s="73">
        <f t="shared" si="75"/>
        <v>372796.77</v>
      </c>
      <c r="AW54" s="317"/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1028920</v>
      </c>
      <c r="Z55" s="45"/>
      <c r="AA55" s="207">
        <f t="shared" si="74"/>
        <v>0.5818487578376994</v>
      </c>
      <c r="AB55" s="207">
        <f t="shared" si="74"/>
        <v>1.2656189987925301</v>
      </c>
      <c r="AC55" s="207">
        <f t="shared" si="74"/>
        <v>1.0084355456194316</v>
      </c>
      <c r="AD55" s="207">
        <f t="shared" si="74"/>
        <v>1.3505577418380426</v>
      </c>
      <c r="AE55" s="207">
        <f t="shared" si="74"/>
        <v>1.0607522217065621</v>
      </c>
      <c r="AF55" s="207">
        <f t="shared" si="74"/>
        <v>0.70476463068357986</v>
      </c>
      <c r="AG55" s="207">
        <f t="shared" si="74"/>
        <v>0.94754111796066531</v>
      </c>
      <c r="AH55" s="207">
        <f t="shared" si="74"/>
        <v>0.8297411956495705</v>
      </c>
      <c r="AI55" s="207">
        <f t="shared" si="74"/>
        <v>0.81898554133531098</v>
      </c>
      <c r="AJ55" s="207">
        <f t="shared" si="74"/>
        <v>0.63069905232764711</v>
      </c>
      <c r="AK55" s="304"/>
      <c r="AL55" s="239"/>
      <c r="AM55" s="46">
        <f t="shared" si="75"/>
        <v>334391.21000000008</v>
      </c>
      <c r="AN55" s="72">
        <f t="shared" si="75"/>
        <v>938478.56</v>
      </c>
      <c r="AO55" s="73">
        <f t="shared" si="75"/>
        <v>794072.2</v>
      </c>
      <c r="AP55" s="73">
        <f t="shared" si="75"/>
        <v>711030.92999999993</v>
      </c>
      <c r="AQ55" s="73">
        <f t="shared" si="75"/>
        <v>523000.33999999997</v>
      </c>
      <c r="AR55" s="73">
        <f t="shared" si="75"/>
        <v>360850.45</v>
      </c>
      <c r="AS55" s="73">
        <f t="shared" si="75"/>
        <v>438877.67000000004</v>
      </c>
      <c r="AT55" s="73">
        <f t="shared" si="75"/>
        <v>417116.83999999997</v>
      </c>
      <c r="AU55" s="73">
        <f t="shared" si="75"/>
        <v>476738.91999999993</v>
      </c>
      <c r="AV55" s="73">
        <f t="shared" si="75"/>
        <v>354574.75</v>
      </c>
      <c r="AW55" s="317"/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1071591</v>
      </c>
      <c r="Z56" s="45"/>
      <c r="AA56" s="207">
        <f t="shared" si="74"/>
        <v>0.54980170053725019</v>
      </c>
      <c r="AB56" s="207">
        <f t="shared" si="74"/>
        <v>1.0561276098250105</v>
      </c>
      <c r="AC56" s="207">
        <f t="shared" si="74"/>
        <v>0.31732174310406347</v>
      </c>
      <c r="AD56" s="207">
        <f t="shared" si="74"/>
        <v>1.0033796369629999</v>
      </c>
      <c r="AE56" s="207">
        <f t="shared" si="74"/>
        <v>3.2084643074389292</v>
      </c>
      <c r="AF56" s="207">
        <f t="shared" si="74"/>
        <v>3.4265819493646203</v>
      </c>
      <c r="AG56" s="207">
        <f t="shared" si="74"/>
        <v>0.67053888643094173</v>
      </c>
      <c r="AH56" s="207">
        <f t="shared" si="74"/>
        <v>1.8859797593069791</v>
      </c>
      <c r="AI56" s="207">
        <f t="shared" si="74"/>
        <v>1.2022921234688702</v>
      </c>
      <c r="AJ56" s="207">
        <f t="shared" si="74"/>
        <v>3.0974073286484578</v>
      </c>
      <c r="AK56" s="304"/>
      <c r="AL56" s="239"/>
      <c r="AM56" s="46">
        <f t="shared" si="75"/>
        <v>256631.65999999997</v>
      </c>
      <c r="AN56" s="72">
        <f t="shared" si="75"/>
        <v>535212.87</v>
      </c>
      <c r="AO56" s="73">
        <f t="shared" si="75"/>
        <v>189906.68999999994</v>
      </c>
      <c r="AP56" s="73">
        <f t="shared" si="75"/>
        <v>318622.09999999998</v>
      </c>
      <c r="AQ56" s="73">
        <f t="shared" si="75"/>
        <v>968251.61</v>
      </c>
      <c r="AR56" s="73">
        <f t="shared" si="75"/>
        <v>1054325</v>
      </c>
      <c r="AS56" s="73">
        <f t="shared" si="75"/>
        <v>202284.49</v>
      </c>
      <c r="AT56" s="73">
        <f t="shared" si="75"/>
        <v>541783.17999999993</v>
      </c>
      <c r="AU56" s="73">
        <f t="shared" si="75"/>
        <v>258750.59000000003</v>
      </c>
      <c r="AV56" s="73">
        <f t="shared" si="75"/>
        <v>751595.8</v>
      </c>
      <c r="AW56" s="317"/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76">SUM(D52:D56)</f>
        <v>12722083.35</v>
      </c>
      <c r="E57" s="165">
        <f t="shared" si="76"/>
        <v>12686699.740000002</v>
      </c>
      <c r="F57" s="165">
        <f t="shared" si="76"/>
        <v>9397914.8200000022</v>
      </c>
      <c r="G57" s="165">
        <f t="shared" si="76"/>
        <v>7199199.330000001</v>
      </c>
      <c r="H57" s="165">
        <f t="shared" si="76"/>
        <v>6847515.6399999997</v>
      </c>
      <c r="I57" s="165">
        <f t="shared" si="76"/>
        <v>7349681.2199999997</v>
      </c>
      <c r="J57" s="165">
        <f t="shared" si="76"/>
        <v>8946995.3900000006</v>
      </c>
      <c r="K57" s="165">
        <f t="shared" si="76"/>
        <v>8809555.1799999997</v>
      </c>
      <c r="L57" s="165">
        <f t="shared" si="76"/>
        <v>8313240.5900000008</v>
      </c>
      <c r="M57" s="165">
        <f t="shared" si="76"/>
        <v>10405412.34</v>
      </c>
      <c r="N57" s="166">
        <f t="shared" si="76"/>
        <v>12049033.170000002</v>
      </c>
      <c r="O57" s="164">
        <f t="shared" si="76"/>
        <v>15974179.560000002</v>
      </c>
      <c r="P57" s="165">
        <f t="shared" ref="P57:R57" si="77">SUM(P52:P56)</f>
        <v>18700330</v>
      </c>
      <c r="Q57" s="165">
        <f t="shared" si="77"/>
        <v>17356827</v>
      </c>
      <c r="R57" s="165">
        <f t="shared" si="77"/>
        <v>15365589</v>
      </c>
      <c r="S57" s="165">
        <f t="shared" ref="S57:T57" si="78">SUM(S52:S56)</f>
        <v>13547166</v>
      </c>
      <c r="T57" s="165">
        <f t="shared" si="78"/>
        <v>11539228</v>
      </c>
      <c r="U57" s="165">
        <f t="shared" ref="U57:V57" si="79">SUM(U52:U56)</f>
        <v>12937602</v>
      </c>
      <c r="V57" s="165">
        <f t="shared" si="79"/>
        <v>15519013</v>
      </c>
      <c r="W57" s="165">
        <f t="shared" ref="W57" si="80">SUM(W52:W56)</f>
        <v>14093076</v>
      </c>
      <c r="X57" s="165">
        <f t="shared" ref="X57:Y57" si="81">SUM(X52:X56)</f>
        <v>12447107</v>
      </c>
      <c r="Y57" s="165">
        <f t="shared" si="81"/>
        <v>13745864</v>
      </c>
      <c r="Z57" s="166"/>
      <c r="AA57" s="240">
        <f t="shared" si="74"/>
        <v>0.40811948693402822</v>
      </c>
      <c r="AB57" s="241">
        <f t="shared" si="74"/>
        <v>0.46991097963526551</v>
      </c>
      <c r="AC57" s="242">
        <f t="shared" si="74"/>
        <v>0.36811206662955176</v>
      </c>
      <c r="AD57" s="242">
        <f t="shared" si="74"/>
        <v>0.63499981584212706</v>
      </c>
      <c r="AE57" s="242">
        <f t="shared" si="74"/>
        <v>0.88176009289633017</v>
      </c>
      <c r="AF57" s="242">
        <f t="shared" si="74"/>
        <v>0.68517001006806033</v>
      </c>
      <c r="AG57" s="242">
        <f t="shared" si="74"/>
        <v>0.76029430566241629</v>
      </c>
      <c r="AH57" s="242">
        <f t="shared" si="74"/>
        <v>0.73455023988785118</v>
      </c>
      <c r="AI57" s="242">
        <f t="shared" si="74"/>
        <v>0.59974887631046092</v>
      </c>
      <c r="AJ57" s="242">
        <f t="shared" si="74"/>
        <v>0.49726293438116398</v>
      </c>
      <c r="AK57" s="307"/>
      <c r="AL57" s="243"/>
      <c r="AM57" s="48">
        <f t="shared" si="64"/>
        <v>4629844.29</v>
      </c>
      <c r="AN57" s="167">
        <f t="shared" si="76"/>
        <v>5978246.6500000013</v>
      </c>
      <c r="AO57" s="168">
        <f t="shared" si="76"/>
        <v>4670127.26</v>
      </c>
      <c r="AP57" s="168">
        <f t="shared" ref="AP57:AQ57" si="82">SUM(AP52:AP56)</f>
        <v>5967674.1799999988</v>
      </c>
      <c r="AQ57" s="168">
        <f t="shared" si="82"/>
        <v>6347966.669999999</v>
      </c>
      <c r="AR57" s="168">
        <f t="shared" ref="AR57:AS57" si="83">SUM(AR52:AR56)</f>
        <v>4691712.3600000003</v>
      </c>
      <c r="AS57" s="168">
        <f t="shared" si="83"/>
        <v>5587920.7800000003</v>
      </c>
      <c r="AT57" s="168">
        <f t="shared" ref="AT57:AU57" si="84">SUM(AT52:AT56)</f>
        <v>6572017.6099999994</v>
      </c>
      <c r="AU57" s="168">
        <f t="shared" si="84"/>
        <v>5283520.82</v>
      </c>
      <c r="AV57" s="168">
        <f t="shared" ref="AV57" si="85">SUM(AV52:AV56)</f>
        <v>4133866.41</v>
      </c>
      <c r="AW57" s="323"/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70862298</v>
      </c>
      <c r="Z59" s="45"/>
      <c r="AA59" s="207">
        <f t="shared" ref="AA59:AJ64" si="86">IF(ISERROR((O59-C59)/C59)=TRUE,0,(O59-C59)/C59)</f>
        <v>0.77782941814080564</v>
      </c>
      <c r="AB59" s="207">
        <f t="shared" si="86"/>
        <v>0.9421943614891205</v>
      </c>
      <c r="AC59" s="207">
        <f t="shared" si="86"/>
        <v>1.0936942333402846</v>
      </c>
      <c r="AD59" s="207">
        <f t="shared" si="86"/>
        <v>1.0381486754365952</v>
      </c>
      <c r="AE59" s="207">
        <f t="shared" si="86"/>
        <v>1.1173346029039153</v>
      </c>
      <c r="AF59" s="207">
        <f t="shared" si="86"/>
        <v>1.2627477940012419</v>
      </c>
      <c r="AG59" s="207">
        <f t="shared" si="86"/>
        <v>1.3218729888548386</v>
      </c>
      <c r="AH59" s="207">
        <f t="shared" si="86"/>
        <v>1.5151439152889232</v>
      </c>
      <c r="AI59" s="207">
        <f t="shared" si="86"/>
        <v>1.5031402457716954</v>
      </c>
      <c r="AJ59" s="207">
        <f t="shared" si="86"/>
        <v>1.5543969634613897</v>
      </c>
      <c r="AK59" s="304"/>
      <c r="AL59" s="239"/>
      <c r="AM59" s="46">
        <f t="shared" ref="AM59:AV63" si="87">O59-C59</f>
        <v>14266314.82</v>
      </c>
      <c r="AN59" s="72">
        <f t="shared" si="87"/>
        <v>18718798.350000001</v>
      </c>
      <c r="AO59" s="73">
        <f t="shared" si="87"/>
        <v>23062080.829999998</v>
      </c>
      <c r="AP59" s="73">
        <f t="shared" si="87"/>
        <v>24112927.859999999</v>
      </c>
      <c r="AQ59" s="73">
        <f t="shared" si="87"/>
        <v>26824584.369999997</v>
      </c>
      <c r="AR59" s="73">
        <f t="shared" si="87"/>
        <v>30213762.299999997</v>
      </c>
      <c r="AS59" s="73">
        <f t="shared" si="87"/>
        <v>31464106.800000001</v>
      </c>
      <c r="AT59" s="73">
        <f t="shared" si="87"/>
        <v>36149280.920000002</v>
      </c>
      <c r="AU59" s="73">
        <f t="shared" si="87"/>
        <v>39428758.420000002</v>
      </c>
      <c r="AV59" s="73">
        <f t="shared" si="87"/>
        <v>42681030.509999998</v>
      </c>
      <c r="AW59" s="317"/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16749574</v>
      </c>
      <c r="Z60" s="45"/>
      <c r="AA60" s="207">
        <f t="shared" si="86"/>
        <v>0.22908283719901587</v>
      </c>
      <c r="AB60" s="207">
        <f t="shared" si="86"/>
        <v>0.22306335470898445</v>
      </c>
      <c r="AC60" s="207">
        <f t="shared" si="86"/>
        <v>0.26479850387873449</v>
      </c>
      <c r="AD60" s="207">
        <f t="shared" si="86"/>
        <v>0.32622156572219263</v>
      </c>
      <c r="AE60" s="207">
        <f t="shared" si="86"/>
        <v>0.44338655699415597</v>
      </c>
      <c r="AF60" s="207">
        <f t="shared" si="86"/>
        <v>0.43996507700692905</v>
      </c>
      <c r="AG60" s="207">
        <f t="shared" si="86"/>
        <v>0.38461060123193669</v>
      </c>
      <c r="AH60" s="207">
        <f t="shared" si="86"/>
        <v>0.30079730298188145</v>
      </c>
      <c r="AI60" s="207">
        <f t="shared" si="86"/>
        <v>0.23939911605672473</v>
      </c>
      <c r="AJ60" s="207">
        <f t="shared" si="86"/>
        <v>0.21238672925307381</v>
      </c>
      <c r="AK60" s="304"/>
      <c r="AL60" s="239"/>
      <c r="AM60" s="46">
        <f t="shared" si="87"/>
        <v>2692725.3500000015</v>
      </c>
      <c r="AN60" s="72">
        <f t="shared" si="87"/>
        <v>2836401.83</v>
      </c>
      <c r="AO60" s="73">
        <f t="shared" si="87"/>
        <v>3368752.6300000008</v>
      </c>
      <c r="AP60" s="73">
        <f t="shared" si="87"/>
        <v>4093674.379999999</v>
      </c>
      <c r="AQ60" s="73">
        <f t="shared" si="87"/>
        <v>5531719.3499999996</v>
      </c>
      <c r="AR60" s="73">
        <f t="shared" si="87"/>
        <v>5550301.0800000001</v>
      </c>
      <c r="AS60" s="73">
        <f t="shared" si="87"/>
        <v>4894719.09</v>
      </c>
      <c r="AT60" s="73">
        <f t="shared" si="87"/>
        <v>3877021.66</v>
      </c>
      <c r="AU60" s="73">
        <f t="shared" si="87"/>
        <v>3289163.8599999994</v>
      </c>
      <c r="AV60" s="73">
        <f t="shared" si="87"/>
        <v>2989186.3900000006</v>
      </c>
      <c r="AW60" s="317"/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4559662</v>
      </c>
      <c r="Z61" s="45"/>
      <c r="AA61" s="207">
        <f t="shared" si="86"/>
        <v>0.73273040423556868</v>
      </c>
      <c r="AB61" s="207">
        <f t="shared" si="86"/>
        <v>1.2219012736586512</v>
      </c>
      <c r="AC61" s="207">
        <f t="shared" si="86"/>
        <v>1.7910108818232804</v>
      </c>
      <c r="AD61" s="207">
        <f t="shared" si="86"/>
        <v>2.1165508622584857</v>
      </c>
      <c r="AE61" s="207">
        <f t="shared" si="86"/>
        <v>2.3199142012566973</v>
      </c>
      <c r="AF61" s="207">
        <f t="shared" si="86"/>
        <v>2.5640090796965591</v>
      </c>
      <c r="AG61" s="207">
        <f t="shared" si="86"/>
        <v>2.3379259832828723</v>
      </c>
      <c r="AH61" s="207">
        <f t="shared" si="86"/>
        <v>1.9793200129544282</v>
      </c>
      <c r="AI61" s="207">
        <f t="shared" si="86"/>
        <v>1.8988655708856705</v>
      </c>
      <c r="AJ61" s="207">
        <f t="shared" si="86"/>
        <v>1.9622803635980886</v>
      </c>
      <c r="AK61" s="304"/>
      <c r="AL61" s="239"/>
      <c r="AM61" s="46">
        <f t="shared" si="87"/>
        <v>824517.08000000007</v>
      </c>
      <c r="AN61" s="72">
        <f t="shared" si="87"/>
        <v>1483098.8</v>
      </c>
      <c r="AO61" s="73">
        <f t="shared" si="87"/>
        <v>2339392.48</v>
      </c>
      <c r="AP61" s="73">
        <f t="shared" si="87"/>
        <v>2789482.26</v>
      </c>
      <c r="AQ61" s="73">
        <f t="shared" si="87"/>
        <v>3088710.87</v>
      </c>
      <c r="AR61" s="73">
        <f t="shared" si="87"/>
        <v>3276642.02</v>
      </c>
      <c r="AS61" s="73">
        <f t="shared" si="87"/>
        <v>2958764.87</v>
      </c>
      <c r="AT61" s="73">
        <f t="shared" si="87"/>
        <v>2603497.5300000003</v>
      </c>
      <c r="AU61" s="73">
        <f t="shared" si="87"/>
        <v>2729373.45</v>
      </c>
      <c r="AV61" s="73">
        <f t="shared" si="87"/>
        <v>2962726.48</v>
      </c>
      <c r="AW61" s="317"/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2782253</v>
      </c>
      <c r="Z62" s="45"/>
      <c r="AA62" s="207">
        <f t="shared" si="86"/>
        <v>0.38619923760509095</v>
      </c>
      <c r="AB62" s="207">
        <f t="shared" si="86"/>
        <v>1.1099792583770045</v>
      </c>
      <c r="AC62" s="207">
        <f t="shared" si="86"/>
        <v>1.9788124902616875</v>
      </c>
      <c r="AD62" s="207">
        <f t="shared" si="86"/>
        <v>2.3073724329305523</v>
      </c>
      <c r="AE62" s="207">
        <f t="shared" si="86"/>
        <v>2.2776256456309234</v>
      </c>
      <c r="AF62" s="207">
        <f t="shared" si="86"/>
        <v>2.2766896761706978</v>
      </c>
      <c r="AG62" s="207">
        <f t="shared" si="86"/>
        <v>1.7502072501933983</v>
      </c>
      <c r="AH62" s="207">
        <f t="shared" si="86"/>
        <v>1.4855524250136252</v>
      </c>
      <c r="AI62" s="207">
        <f t="shared" si="86"/>
        <v>1.4827742766481182</v>
      </c>
      <c r="AJ62" s="207">
        <f t="shared" si="86"/>
        <v>1.492996491271432</v>
      </c>
      <c r="AK62" s="304"/>
      <c r="AL62" s="239"/>
      <c r="AM62" s="46">
        <f t="shared" si="87"/>
        <v>325822.82999999996</v>
      </c>
      <c r="AN62" s="72">
        <f t="shared" si="87"/>
        <v>922767.97</v>
      </c>
      <c r="AO62" s="73">
        <f t="shared" si="87"/>
        <v>1688708.23</v>
      </c>
      <c r="AP62" s="73">
        <f t="shared" si="87"/>
        <v>2030239.56</v>
      </c>
      <c r="AQ62" s="73">
        <f t="shared" si="87"/>
        <v>2129077.58</v>
      </c>
      <c r="AR62" s="73">
        <f t="shared" si="87"/>
        <v>2085902.33</v>
      </c>
      <c r="AS62" s="73">
        <f t="shared" si="87"/>
        <v>1755673.69</v>
      </c>
      <c r="AT62" s="73">
        <f t="shared" si="87"/>
        <v>1456527.88</v>
      </c>
      <c r="AU62" s="73">
        <f t="shared" si="87"/>
        <v>1556638.87</v>
      </c>
      <c r="AV62" s="73">
        <f t="shared" si="87"/>
        <v>1643018.9</v>
      </c>
      <c r="AW62" s="317"/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1231419</v>
      </c>
      <c r="Z63" s="45"/>
      <c r="AA63" s="207">
        <f t="shared" si="86"/>
        <v>0.38652151523915385</v>
      </c>
      <c r="AB63" s="207">
        <f t="shared" si="86"/>
        <v>0.52651432064582249</v>
      </c>
      <c r="AC63" s="207">
        <f t="shared" si="86"/>
        <v>0.65400205507226172</v>
      </c>
      <c r="AD63" s="207">
        <f t="shared" si="86"/>
        <v>1.7160618792552853</v>
      </c>
      <c r="AE63" s="207">
        <f t="shared" si="86"/>
        <v>1.8148098213460919</v>
      </c>
      <c r="AF63" s="207">
        <f t="shared" si="86"/>
        <v>1.7390326714673836</v>
      </c>
      <c r="AG63" s="207">
        <f t="shared" si="86"/>
        <v>1.8531783747198753</v>
      </c>
      <c r="AH63" s="207">
        <f t="shared" si="86"/>
        <v>1.4731613788864728</v>
      </c>
      <c r="AI63" s="207">
        <f t="shared" si="86"/>
        <v>1.6189550064427574</v>
      </c>
      <c r="AJ63" s="207">
        <f t="shared" si="86"/>
        <v>1.6246138238388397</v>
      </c>
      <c r="AK63" s="304"/>
      <c r="AL63" s="239"/>
      <c r="AM63" s="46">
        <f t="shared" si="87"/>
        <v>90747.560000000056</v>
      </c>
      <c r="AN63" s="72">
        <f t="shared" si="87"/>
        <v>146421</v>
      </c>
      <c r="AO63" s="73">
        <f t="shared" si="87"/>
        <v>242745.57</v>
      </c>
      <c r="AP63" s="73">
        <f t="shared" si="87"/>
        <v>516402.18</v>
      </c>
      <c r="AQ63" s="73">
        <f t="shared" si="87"/>
        <v>664416.14</v>
      </c>
      <c r="AR63" s="73">
        <f t="shared" si="87"/>
        <v>826277.01</v>
      </c>
      <c r="AS63" s="73">
        <f t="shared" si="87"/>
        <v>816706.94</v>
      </c>
      <c r="AT63" s="73">
        <f t="shared" si="87"/>
        <v>698644.53</v>
      </c>
      <c r="AU63" s="73">
        <f t="shared" si="87"/>
        <v>733658.23</v>
      </c>
      <c r="AV63" s="73">
        <f t="shared" si="87"/>
        <v>809917.04</v>
      </c>
      <c r="AW63" s="317"/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88">SUM(D59:D63)</f>
        <v>34906111.050000004</v>
      </c>
      <c r="E64" s="165">
        <f t="shared" si="88"/>
        <v>36339103.260000005</v>
      </c>
      <c r="F64" s="165">
        <f t="shared" si="88"/>
        <v>38274361.760000005</v>
      </c>
      <c r="G64" s="165">
        <f t="shared" si="88"/>
        <v>39115997.690000005</v>
      </c>
      <c r="H64" s="165">
        <f t="shared" si="88"/>
        <v>39211591.260000005</v>
      </c>
      <c r="I64" s="165">
        <f t="shared" si="88"/>
        <v>39238478.610000007</v>
      </c>
      <c r="J64" s="165">
        <f t="shared" si="88"/>
        <v>39517855.479999997</v>
      </c>
      <c r="K64" s="165">
        <f t="shared" si="88"/>
        <v>42910526.170000002</v>
      </c>
      <c r="L64" s="165">
        <f t="shared" si="88"/>
        <v>44641369.680000007</v>
      </c>
      <c r="M64" s="165">
        <f t="shared" si="88"/>
        <v>46815225.550000012</v>
      </c>
      <c r="N64" s="166">
        <f t="shared" si="88"/>
        <v>46761688.289999999</v>
      </c>
      <c r="O64" s="164">
        <f t="shared" si="88"/>
        <v>50499400.539999999</v>
      </c>
      <c r="P64" s="165">
        <f t="shared" ref="P64:R64" si="89">SUM(P59:P63)</f>
        <v>59013599</v>
      </c>
      <c r="Q64" s="165">
        <f t="shared" si="89"/>
        <v>67040783</v>
      </c>
      <c r="R64" s="165">
        <f t="shared" si="89"/>
        <v>71817088</v>
      </c>
      <c r="S64" s="165">
        <f t="shared" ref="S64:T64" si="90">SUM(S59:S63)</f>
        <v>77354506</v>
      </c>
      <c r="T64" s="165">
        <f t="shared" si="90"/>
        <v>81164476</v>
      </c>
      <c r="U64" s="165">
        <f t="shared" ref="U64:V64" si="91">SUM(U59:U63)</f>
        <v>81128450</v>
      </c>
      <c r="V64" s="165">
        <f t="shared" si="91"/>
        <v>84302828</v>
      </c>
      <c r="W64" s="165">
        <f t="shared" ref="W64" si="92">SUM(W59:W63)</f>
        <v>90648119</v>
      </c>
      <c r="X64" s="165">
        <f t="shared" ref="X64:Y64" si="93">SUM(X59:X63)</f>
        <v>95727249</v>
      </c>
      <c r="Y64" s="165">
        <f t="shared" si="93"/>
        <v>96185206</v>
      </c>
      <c r="Z64" s="166"/>
      <c r="AA64" s="240">
        <f t="shared" si="86"/>
        <v>0.56348412846160389</v>
      </c>
      <c r="AB64" s="241">
        <f t="shared" si="86"/>
        <v>0.69063803514141375</v>
      </c>
      <c r="AC64" s="242">
        <f t="shared" si="86"/>
        <v>0.8448661905698327</v>
      </c>
      <c r="AD64" s="242">
        <f t="shared" si="86"/>
        <v>0.87637584789343304</v>
      </c>
      <c r="AE64" s="242">
        <f t="shared" si="86"/>
        <v>0.97756699478933806</v>
      </c>
      <c r="AF64" s="242">
        <f t="shared" si="86"/>
        <v>1.0699102839724945</v>
      </c>
      <c r="AG64" s="242">
        <f t="shared" si="86"/>
        <v>1.0675737916944681</v>
      </c>
      <c r="AH64" s="242">
        <f t="shared" si="86"/>
        <v>1.1332844856084283</v>
      </c>
      <c r="AI64" s="242">
        <f t="shared" si="86"/>
        <v>1.1124914348725636</v>
      </c>
      <c r="AJ64" s="242">
        <f t="shared" si="86"/>
        <v>1.1443618259519313</v>
      </c>
      <c r="AK64" s="307"/>
      <c r="AL64" s="243"/>
      <c r="AM64" s="48">
        <f t="shared" si="64"/>
        <v>18200127.639999997</v>
      </c>
      <c r="AN64" s="167">
        <f t="shared" si="88"/>
        <v>24107487.949999999</v>
      </c>
      <c r="AO64" s="168">
        <f t="shared" si="88"/>
        <v>30701679.740000002</v>
      </c>
      <c r="AP64" s="168">
        <f t="shared" ref="AP64:AQ64" si="94">SUM(AP59:AP63)</f>
        <v>33542726.239999998</v>
      </c>
      <c r="AQ64" s="168">
        <f t="shared" si="94"/>
        <v>38238508.309999995</v>
      </c>
      <c r="AR64" s="168">
        <f t="shared" ref="AR64:AS64" si="95">SUM(AR59:AR63)</f>
        <v>41952884.739999995</v>
      </c>
      <c r="AS64" s="168">
        <f t="shared" si="95"/>
        <v>41889971.389999993</v>
      </c>
      <c r="AT64" s="168">
        <f t="shared" ref="AT64:AU64" si="96">SUM(AT59:AT63)</f>
        <v>44784972.520000003</v>
      </c>
      <c r="AU64" s="168">
        <f t="shared" si="96"/>
        <v>47737592.829999998</v>
      </c>
      <c r="AV64" s="168">
        <f t="shared" ref="AV64" si="97">SUM(AV59:AV63)</f>
        <v>51085879.319999993</v>
      </c>
      <c r="AW64" s="323"/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97416811</v>
      </c>
      <c r="Z66" s="45"/>
      <c r="AA66" s="207">
        <f t="shared" ref="AA66:AJ71" si="98">IF(ISERROR((O66-C66)/C66)=TRUE,0,(O66-C66)/C66)</f>
        <v>0.5094928787059686</v>
      </c>
      <c r="AB66" s="207">
        <f t="shared" si="98"/>
        <v>0.55020193109635096</v>
      </c>
      <c r="AC66" s="207">
        <f t="shared" si="98"/>
        <v>0.72806324786421373</v>
      </c>
      <c r="AD66" s="207">
        <f t="shared" si="98"/>
        <v>0.89733587727305353</v>
      </c>
      <c r="AE66" s="207">
        <f t="shared" si="98"/>
        <v>0.84888983891917602</v>
      </c>
      <c r="AF66" s="207">
        <f t="shared" si="98"/>
        <v>0.9439114993589921</v>
      </c>
      <c r="AG66" s="207">
        <f t="shared" si="98"/>
        <v>1.0265406148296705</v>
      </c>
      <c r="AH66" s="207">
        <f t="shared" si="98"/>
        <v>1.1245494713230288</v>
      </c>
      <c r="AI66" s="207">
        <f t="shared" si="98"/>
        <v>1.0835941189733185</v>
      </c>
      <c r="AJ66" s="207">
        <f t="shared" si="98"/>
        <v>1.1607904749391833</v>
      </c>
      <c r="AK66" s="304"/>
      <c r="AL66" s="239"/>
      <c r="AM66" s="46">
        <f t="shared" ref="AM66:AV70" si="99">O66-C66</f>
        <v>20868925.360000007</v>
      </c>
      <c r="AN66" s="72">
        <f t="shared" si="99"/>
        <v>24226180.719999999</v>
      </c>
      <c r="AO66" s="73">
        <f t="shared" si="99"/>
        <v>29910431.130000003</v>
      </c>
      <c r="AP66" s="73">
        <f t="shared" si="99"/>
        <v>34287823.489999995</v>
      </c>
      <c r="AQ66" s="73">
        <f t="shared" si="99"/>
        <v>32440338.420000002</v>
      </c>
      <c r="AR66" s="73">
        <f t="shared" si="99"/>
        <v>37241239.049999997</v>
      </c>
      <c r="AS66" s="73">
        <f t="shared" si="99"/>
        <v>42221376.149999999</v>
      </c>
      <c r="AT66" s="73">
        <f t="shared" si="99"/>
        <v>45747735.620000005</v>
      </c>
      <c r="AU66" s="73">
        <f t="shared" si="99"/>
        <v>46159510.039999999</v>
      </c>
      <c r="AV66" s="73">
        <f t="shared" si="99"/>
        <v>50576815.329999998</v>
      </c>
      <c r="AW66" s="317"/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20246057</v>
      </c>
      <c r="Z67" s="45"/>
      <c r="AA67" s="207">
        <f t="shared" si="98"/>
        <v>9.1435340455292752E-2</v>
      </c>
      <c r="AB67" s="207">
        <f t="shared" si="98"/>
        <v>6.3035251055087047E-2</v>
      </c>
      <c r="AC67" s="207">
        <f t="shared" si="98"/>
        <v>0.13592106304208867</v>
      </c>
      <c r="AD67" s="207">
        <f t="shared" si="98"/>
        <v>0.27080257126756785</v>
      </c>
      <c r="AE67" s="207">
        <f t="shared" si="98"/>
        <v>0.36164048436791063</v>
      </c>
      <c r="AF67" s="207">
        <f t="shared" si="98"/>
        <v>0.36891236896710433</v>
      </c>
      <c r="AG67" s="207">
        <f t="shared" si="98"/>
        <v>0.32833826635166646</v>
      </c>
      <c r="AH67" s="207">
        <f t="shared" si="98"/>
        <v>0.22955981244356091</v>
      </c>
      <c r="AI67" s="207">
        <f t="shared" si="98"/>
        <v>0.16510011587128939</v>
      </c>
      <c r="AJ67" s="207">
        <f t="shared" si="98"/>
        <v>0.13518189070960404</v>
      </c>
      <c r="AK67" s="304"/>
      <c r="AL67" s="239"/>
      <c r="AM67" s="46">
        <f t="shared" si="99"/>
        <v>1632633.5700000003</v>
      </c>
      <c r="AN67" s="72">
        <f t="shared" si="99"/>
        <v>1192774.8999999985</v>
      </c>
      <c r="AO67" s="73">
        <f t="shared" si="99"/>
        <v>2410970.7100000009</v>
      </c>
      <c r="AP67" s="73">
        <f t="shared" si="99"/>
        <v>4364969.5499999989</v>
      </c>
      <c r="AQ67" s="73">
        <f t="shared" si="99"/>
        <v>5622705.7100000009</v>
      </c>
      <c r="AR67" s="73">
        <f t="shared" si="99"/>
        <v>5779160.9500000011</v>
      </c>
      <c r="AS67" s="73">
        <f t="shared" si="99"/>
        <v>5306478.2200000007</v>
      </c>
      <c r="AT67" s="73">
        <f t="shared" si="99"/>
        <v>3769566.08</v>
      </c>
      <c r="AU67" s="73">
        <f t="shared" si="99"/>
        <v>2832272.5799999982</v>
      </c>
      <c r="AV67" s="73">
        <f t="shared" si="99"/>
        <v>2389352.6700000018</v>
      </c>
      <c r="AW67" s="317"/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8568497</v>
      </c>
      <c r="Z68" s="45"/>
      <c r="AA68" s="207">
        <f t="shared" si="98"/>
        <v>0.48439758694400475</v>
      </c>
      <c r="AB68" s="207">
        <f t="shared" si="98"/>
        <v>0.80532460608342782</v>
      </c>
      <c r="AC68" s="207">
        <f t="shared" si="98"/>
        <v>0.90432628292085027</v>
      </c>
      <c r="AD68" s="207">
        <f t="shared" si="98"/>
        <v>1.2357764211529167</v>
      </c>
      <c r="AE68" s="207">
        <f t="shared" si="98"/>
        <v>1.0058438769608571</v>
      </c>
      <c r="AF68" s="207">
        <f t="shared" si="98"/>
        <v>1.1686476341921832</v>
      </c>
      <c r="AG68" s="207">
        <f t="shared" si="98"/>
        <v>0.94087483256418714</v>
      </c>
      <c r="AH68" s="207">
        <f t="shared" si="98"/>
        <v>0.9552898974733055</v>
      </c>
      <c r="AI68" s="207">
        <f t="shared" si="98"/>
        <v>0.86378485868869825</v>
      </c>
      <c r="AJ68" s="207">
        <f t="shared" si="98"/>
        <v>0.99808896176623529</v>
      </c>
      <c r="AK68" s="304"/>
      <c r="AL68" s="239"/>
      <c r="AM68" s="46">
        <f t="shared" si="99"/>
        <v>1996694.7199999997</v>
      </c>
      <c r="AN68" s="72">
        <f t="shared" si="99"/>
        <v>3629867.88</v>
      </c>
      <c r="AO68" s="73">
        <f t="shared" si="99"/>
        <v>3653166.0999999996</v>
      </c>
      <c r="AP68" s="73">
        <f t="shared" si="99"/>
        <v>4040736.91</v>
      </c>
      <c r="AQ68" s="73">
        <f t="shared" si="99"/>
        <v>3546400.66</v>
      </c>
      <c r="AR68" s="73">
        <f t="shared" si="99"/>
        <v>3990033.53</v>
      </c>
      <c r="AS68" s="73">
        <f t="shared" si="99"/>
        <v>3572754.43</v>
      </c>
      <c r="AT68" s="73">
        <f t="shared" si="99"/>
        <v>3482970.8600000003</v>
      </c>
      <c r="AU68" s="73">
        <f t="shared" si="99"/>
        <v>3322300.7600000002</v>
      </c>
      <c r="AV68" s="73">
        <f t="shared" si="99"/>
        <v>3811934.15</v>
      </c>
      <c r="AW68" s="317"/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8398061</v>
      </c>
      <c r="Z69" s="45"/>
      <c r="AA69" s="207">
        <f t="shared" si="98"/>
        <v>0.24803129042195626</v>
      </c>
      <c r="AB69" s="207">
        <f t="shared" si="98"/>
        <v>0.73022946153614676</v>
      </c>
      <c r="AC69" s="207">
        <f t="shared" si="98"/>
        <v>0.86380553569087315</v>
      </c>
      <c r="AD69" s="207">
        <f t="shared" si="98"/>
        <v>1.1792100532074452</v>
      </c>
      <c r="AE69" s="207">
        <f t="shared" si="98"/>
        <v>0.73595210606277917</v>
      </c>
      <c r="AF69" s="207">
        <f t="shared" si="98"/>
        <v>0.93753967985955833</v>
      </c>
      <c r="AG69" s="207">
        <f t="shared" si="98"/>
        <v>0.7341254253092212</v>
      </c>
      <c r="AH69" s="207">
        <f t="shared" si="98"/>
        <v>0.80601592703109859</v>
      </c>
      <c r="AI69" s="207">
        <f t="shared" si="98"/>
        <v>0.65542686050539234</v>
      </c>
      <c r="AJ69" s="207">
        <f t="shared" si="98"/>
        <v>0.69308873536985327</v>
      </c>
      <c r="AK69" s="304"/>
      <c r="AL69" s="239"/>
      <c r="AM69" s="46">
        <f t="shared" si="99"/>
        <v>1056319.71</v>
      </c>
      <c r="AN69" s="72">
        <f t="shared" si="99"/>
        <v>3435283.6799999997</v>
      </c>
      <c r="AO69" s="73">
        <f t="shared" si="99"/>
        <v>3294276.09</v>
      </c>
      <c r="AP69" s="73">
        <f t="shared" si="99"/>
        <v>3682465.75</v>
      </c>
      <c r="AQ69" s="73">
        <f t="shared" si="99"/>
        <v>2727960.17</v>
      </c>
      <c r="AR69" s="73">
        <f t="shared" si="99"/>
        <v>3025041.08</v>
      </c>
      <c r="AS69" s="73">
        <f t="shared" si="99"/>
        <v>2688527.2</v>
      </c>
      <c r="AT69" s="73">
        <f t="shared" si="99"/>
        <v>2690718.5199999996</v>
      </c>
      <c r="AU69" s="73">
        <f t="shared" si="99"/>
        <v>2572969.94</v>
      </c>
      <c r="AV69" s="73">
        <f t="shared" si="99"/>
        <v>2723234.62</v>
      </c>
      <c r="AW69" s="317"/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7825654</v>
      </c>
      <c r="Z70" s="45"/>
      <c r="AA70" s="207">
        <f t="shared" si="98"/>
        <v>0.49803061823412537</v>
      </c>
      <c r="AB70" s="207">
        <f t="shared" si="98"/>
        <v>0.32051940666081385</v>
      </c>
      <c r="AC70" s="207">
        <f t="shared" si="98"/>
        <v>0.31072040571232279</v>
      </c>
      <c r="AD70" s="207">
        <f t="shared" si="98"/>
        <v>0.98051373615213444</v>
      </c>
      <c r="AE70" s="207">
        <f t="shared" si="98"/>
        <v>1.0769040049568412</v>
      </c>
      <c r="AF70" s="207">
        <f t="shared" si="98"/>
        <v>1.7656902763279367</v>
      </c>
      <c r="AG70" s="207">
        <f t="shared" si="98"/>
        <v>0.22953303186315302</v>
      </c>
      <c r="AH70" s="207">
        <f t="shared" si="98"/>
        <v>1.4134205203694434</v>
      </c>
      <c r="AI70" s="207">
        <f t="shared" si="98"/>
        <v>0.91299106329622381</v>
      </c>
      <c r="AJ70" s="207">
        <f t="shared" si="98"/>
        <v>0.56539310495371897</v>
      </c>
      <c r="AK70" s="304"/>
      <c r="AL70" s="239"/>
      <c r="AM70" s="46">
        <f t="shared" si="99"/>
        <v>1436797.75</v>
      </c>
      <c r="AN70" s="72">
        <f t="shared" si="99"/>
        <v>1144941.3599999999</v>
      </c>
      <c r="AO70" s="73">
        <f t="shared" si="99"/>
        <v>898028.6799999997</v>
      </c>
      <c r="AP70" s="73">
        <f t="shared" si="99"/>
        <v>1991047.9300000002</v>
      </c>
      <c r="AQ70" s="73">
        <f t="shared" si="99"/>
        <v>2949051.5199999996</v>
      </c>
      <c r="AR70" s="73">
        <f t="shared" si="99"/>
        <v>3379907.74</v>
      </c>
      <c r="AS70" s="73">
        <f t="shared" si="99"/>
        <v>737222.37000000011</v>
      </c>
      <c r="AT70" s="73">
        <f t="shared" si="99"/>
        <v>2497334.23</v>
      </c>
      <c r="AU70" s="73">
        <f t="shared" si="99"/>
        <v>2205487.4500000002</v>
      </c>
      <c r="AV70" s="73">
        <f t="shared" si="99"/>
        <v>1866381.19</v>
      </c>
      <c r="AW70" s="317"/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0">SUM(C66:C70)</f>
        <v>70081589.430000007</v>
      </c>
      <c r="D71" s="145">
        <f t="shared" si="100"/>
        <v>75737650.459999993</v>
      </c>
      <c r="E71" s="145">
        <f t="shared" si="100"/>
        <v>69563692.289999992</v>
      </c>
      <c r="F71" s="145">
        <f t="shared" si="100"/>
        <v>62752569.370000012</v>
      </c>
      <c r="G71" s="145">
        <f t="shared" si="100"/>
        <v>63733751.519999996</v>
      </c>
      <c r="H71" s="145">
        <f t="shared" si="100"/>
        <v>63674585.649999999</v>
      </c>
      <c r="I71" s="145">
        <f t="shared" si="100"/>
        <v>67962708.629999995</v>
      </c>
      <c r="J71" s="145">
        <f t="shared" si="100"/>
        <v>65852940.690000005</v>
      </c>
      <c r="K71" s="145">
        <f t="shared" si="100"/>
        <v>69940929.230000004</v>
      </c>
      <c r="L71" s="145">
        <f t="shared" si="100"/>
        <v>72295500.040000007</v>
      </c>
      <c r="M71" s="145">
        <f t="shared" si="100"/>
        <v>79870103.049999997</v>
      </c>
      <c r="N71" s="146">
        <f t="shared" si="100"/>
        <v>87239801.670000002</v>
      </c>
      <c r="O71" s="144">
        <f t="shared" si="100"/>
        <v>97072960.540000007</v>
      </c>
      <c r="P71" s="145">
        <f t="shared" si="100"/>
        <v>109366699</v>
      </c>
      <c r="Q71" s="145">
        <f t="shared" si="100"/>
        <v>109730565</v>
      </c>
      <c r="R71" s="145">
        <f t="shared" si="100"/>
        <v>111119613</v>
      </c>
      <c r="S71" s="145">
        <f t="shared" ref="S71:T71" si="101">SUM(S66:S70)</f>
        <v>111020208</v>
      </c>
      <c r="T71" s="145">
        <f t="shared" si="101"/>
        <v>117089968</v>
      </c>
      <c r="U71" s="145">
        <f t="shared" ref="U71:V71" si="102">SUM(U66:U70)</f>
        <v>122489067</v>
      </c>
      <c r="V71" s="145">
        <f t="shared" si="102"/>
        <v>124041266</v>
      </c>
      <c r="W71" s="145">
        <f t="shared" ref="W71" si="103">SUM(W66:W70)</f>
        <v>127033470</v>
      </c>
      <c r="X71" s="145">
        <f t="shared" ref="X71:Y71" si="104">SUM(X66:X70)</f>
        <v>133663218</v>
      </c>
      <c r="Y71" s="145">
        <f t="shared" si="104"/>
        <v>142455080</v>
      </c>
      <c r="Z71" s="146"/>
      <c r="AA71" s="208">
        <f t="shared" si="98"/>
        <v>0.3851421083558606</v>
      </c>
      <c r="AB71" s="212">
        <f t="shared" si="98"/>
        <v>0.44402022423128662</v>
      </c>
      <c r="AC71" s="213">
        <f t="shared" si="98"/>
        <v>0.57741145398882354</v>
      </c>
      <c r="AD71" s="213">
        <f t="shared" si="98"/>
        <v>0.77075798035964915</v>
      </c>
      <c r="AE71" s="213">
        <f t="shared" si="98"/>
        <v>0.74193744055943822</v>
      </c>
      <c r="AF71" s="213">
        <f t="shared" si="98"/>
        <v>0.83888072147981074</v>
      </c>
      <c r="AG71" s="213">
        <f t="shared" si="98"/>
        <v>0.80229819365867749</v>
      </c>
      <c r="AH71" s="213">
        <f t="shared" si="98"/>
        <v>0.88361012735815592</v>
      </c>
      <c r="AI71" s="213">
        <f t="shared" si="98"/>
        <v>0.81629657195791294</v>
      </c>
      <c r="AJ71" s="213">
        <f t="shared" si="98"/>
        <v>0.84884561177453877</v>
      </c>
      <c r="AK71" s="305"/>
      <c r="AL71" s="214"/>
      <c r="AM71" s="39">
        <f t="shared" ref="AM71:AO71" si="105">SUM(AM66:AM70)</f>
        <v>26991371.110000007</v>
      </c>
      <c r="AN71" s="147">
        <f t="shared" si="105"/>
        <v>33629048.539999999</v>
      </c>
      <c r="AO71" s="148">
        <f t="shared" si="105"/>
        <v>40166872.710000001</v>
      </c>
      <c r="AP71" s="148">
        <f t="shared" ref="AP71:AQ71" si="106">SUM(AP66:AP70)</f>
        <v>48367043.629999988</v>
      </c>
      <c r="AQ71" s="148">
        <f t="shared" si="106"/>
        <v>47286456.480000004</v>
      </c>
      <c r="AR71" s="148">
        <f t="shared" ref="AR71:AS71" si="107">SUM(AR66:AR70)</f>
        <v>53415382.350000001</v>
      </c>
      <c r="AS71" s="148">
        <f t="shared" si="107"/>
        <v>54526358.369999997</v>
      </c>
      <c r="AT71" s="148">
        <f t="shared" ref="AT71:AU71" si="108">SUM(AT66:AT70)</f>
        <v>58188325.309999995</v>
      </c>
      <c r="AU71" s="148">
        <f t="shared" si="108"/>
        <v>57092540.769999996</v>
      </c>
      <c r="AV71" s="148">
        <f t="shared" ref="AV71" si="109">SUM(AV66:AV70)</f>
        <v>61367717.959999993</v>
      </c>
      <c r="AW71" s="325"/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300">
        <f>'NECO-ELECTRIC'!X73+'NECO-GAS'!X73</f>
        <v>246189534.03</v>
      </c>
      <c r="Y73" s="294" t="s">
        <v>146</v>
      </c>
      <c r="Z73" s="271"/>
      <c r="AA73" s="236">
        <f t="shared" ref="AA73:AG73" si="110">IF(ISERROR((O73-C73)/C73)=TRUE,0,(O73-C73)/C73)</f>
        <v>-9.0427371850622773E-2</v>
      </c>
      <c r="AB73" s="237">
        <f t="shared" si="110"/>
        <v>0.10726225511899794</v>
      </c>
      <c r="AC73" s="237">
        <f t="shared" si="110"/>
        <v>9.4430160962300391E-2</v>
      </c>
      <c r="AD73" s="237">
        <f t="shared" si="110"/>
        <v>9.263099159232932E-2</v>
      </c>
      <c r="AE73" s="237">
        <f t="shared" si="110"/>
        <v>0.16749864506486642</v>
      </c>
      <c r="AF73" s="237">
        <f t="shared" si="110"/>
        <v>0.10949424536120875</v>
      </c>
      <c r="AG73" s="237">
        <f t="shared" si="110"/>
        <v>1.825500745697262E-2</v>
      </c>
      <c r="AH73" s="296">
        <f t="shared" ref="AH73:AJ78" si="111">IF(ISERROR((V73-J73)/J73)=TRUE,"N/A",(V73-J73)/J73)</f>
        <v>0.10798511187240016</v>
      </c>
      <c r="AI73" s="296">
        <f t="shared" si="111"/>
        <v>0.11236163361259072</v>
      </c>
      <c r="AJ73" s="296">
        <f t="shared" si="111"/>
        <v>1.0712694181435809E-2</v>
      </c>
      <c r="AK73" s="309"/>
      <c r="AL73" s="239"/>
      <c r="AM73" s="95">
        <f t="shared" ref="AM73:AS74" si="112">O73-C73</f>
        <v>-22603389.789999992</v>
      </c>
      <c r="AN73" s="116">
        <f t="shared" si="112"/>
        <v>21816376.400000006</v>
      </c>
      <c r="AO73" s="116">
        <f t="shared" si="112"/>
        <v>18686880.389999986</v>
      </c>
      <c r="AP73" s="116">
        <f t="shared" si="112"/>
        <v>18368493.379999995</v>
      </c>
      <c r="AQ73" s="116">
        <f t="shared" si="112"/>
        <v>45971826.870000005</v>
      </c>
      <c r="AR73" s="116">
        <f t="shared" si="112"/>
        <v>38075220.960000038</v>
      </c>
      <c r="AS73" s="116">
        <f t="shared" si="112"/>
        <v>4849322.4100000262</v>
      </c>
      <c r="AT73" s="298">
        <f t="shared" ref="AT73:AV77" si="113">IF(ISERROR(V73-J73)=TRUE,"N/A",V73-J73)</f>
        <v>20621172.879999995</v>
      </c>
      <c r="AU73" s="298">
        <f t="shared" si="113"/>
        <v>21169227.25</v>
      </c>
      <c r="AV73" s="298">
        <f t="shared" si="113"/>
        <v>2609399.4900000095</v>
      </c>
      <c r="AW73" s="326"/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300">
        <f>'NECO-ELECTRIC'!X74+'NECO-GAS'!X74</f>
        <v>17529036.739999998</v>
      </c>
      <c r="Y74" s="294" t="s">
        <v>146</v>
      </c>
      <c r="Z74" s="271"/>
      <c r="AA74" s="236">
        <f t="shared" ref="AA74:AA78" si="114">IF(ISERROR((O74-C74)/C74)=TRUE,0,(O74-C74)/C74)</f>
        <v>-0.11072731035816188</v>
      </c>
      <c r="AB74" s="237">
        <f t="shared" ref="AB74:AG78" si="115">IF(ISERROR((P74-D74)/D74)=TRUE,0,(P74-D74)/D74)</f>
        <v>6.6358003114246167E-2</v>
      </c>
      <c r="AC74" s="237">
        <f t="shared" si="115"/>
        <v>8.248786011600838E-2</v>
      </c>
      <c r="AD74" s="237">
        <f t="shared" si="115"/>
        <v>6.7833713900154011E-2</v>
      </c>
      <c r="AE74" s="237">
        <f t="shared" si="115"/>
        <v>0.14028015105422842</v>
      </c>
      <c r="AF74" s="237">
        <f t="shared" si="115"/>
        <v>0.13997330387038209</v>
      </c>
      <c r="AG74" s="237">
        <f t="shared" si="115"/>
        <v>5.1117041681308359E-2</v>
      </c>
      <c r="AH74" s="296">
        <f t="shared" si="111"/>
        <v>5.0763185147141454E-2</v>
      </c>
      <c r="AI74" s="296">
        <f t="shared" si="111"/>
        <v>7.0020741693089805E-2</v>
      </c>
      <c r="AJ74" s="296">
        <f t="shared" si="111"/>
        <v>-9.8361484807047289E-2</v>
      </c>
      <c r="AK74" s="309"/>
      <c r="AL74" s="239"/>
      <c r="AM74" s="95">
        <f t="shared" si="112"/>
        <v>-2338970.5600000024</v>
      </c>
      <c r="AN74" s="116">
        <f t="shared" si="112"/>
        <v>1162288.0599999987</v>
      </c>
      <c r="AO74" s="116">
        <f t="shared" si="112"/>
        <v>1367648.7099999972</v>
      </c>
      <c r="AP74" s="116">
        <f t="shared" si="112"/>
        <v>1079653.3000000007</v>
      </c>
      <c r="AQ74" s="116">
        <f t="shared" si="112"/>
        <v>2894108.4800000004</v>
      </c>
      <c r="AR74" s="116">
        <f t="shared" si="112"/>
        <v>3612795.3599999994</v>
      </c>
      <c r="AS74" s="116">
        <f t="shared" si="112"/>
        <v>984391.40999999642</v>
      </c>
      <c r="AT74" s="298">
        <f t="shared" si="113"/>
        <v>730615.08000000007</v>
      </c>
      <c r="AU74" s="298">
        <f t="shared" si="113"/>
        <v>1031953.6300000008</v>
      </c>
      <c r="AV74" s="298">
        <f t="shared" si="113"/>
        <v>-1912276.4300000034</v>
      </c>
      <c r="AW74" s="326"/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300">
        <f>'NECO-ELECTRIC'!X75+'NECO-GAS'!X75</f>
        <v>55000107.700000003</v>
      </c>
      <c r="Y75" s="294" t="s">
        <v>146</v>
      </c>
      <c r="Z75" s="271"/>
      <c r="AA75" s="236">
        <f t="shared" si="114"/>
        <v>-2.6289594259122986E-2</v>
      </c>
      <c r="AB75" s="237">
        <f t="shared" si="115"/>
        <v>-4.7576374178852528E-2</v>
      </c>
      <c r="AC75" s="237">
        <f t="shared" si="115"/>
        <v>-4.7331024699059747E-2</v>
      </c>
      <c r="AD75" s="237">
        <f t="shared" si="115"/>
        <v>-8.1374527732929913E-2</v>
      </c>
      <c r="AE75" s="237">
        <f t="shared" si="115"/>
        <v>9.5064346132438769E-3</v>
      </c>
      <c r="AF75" s="237">
        <f t="shared" si="115"/>
        <v>-2.9763426153785025E-2</v>
      </c>
      <c r="AG75" s="237">
        <f t="shared" si="115"/>
        <v>-5.315492451544182E-2</v>
      </c>
      <c r="AH75" s="296">
        <f t="shared" si="111"/>
        <v>6.243245238463753E-2</v>
      </c>
      <c r="AI75" s="296">
        <f t="shared" si="111"/>
        <v>-9.9088792391155908E-3</v>
      </c>
      <c r="AJ75" s="296">
        <f t="shared" si="111"/>
        <v>-1.7547981984647566E-2</v>
      </c>
      <c r="AK75" s="309"/>
      <c r="AL75" s="239"/>
      <c r="AM75" s="95">
        <f t="shared" ref="AM75:AM84" si="116">O75-C75</f>
        <v>-1590559.8500000015</v>
      </c>
      <c r="AN75" s="116">
        <f t="shared" ref="AN75:AS77" si="117">P75-D75</f>
        <v>-2633993.4699999988</v>
      </c>
      <c r="AO75" s="116">
        <f t="shared" si="117"/>
        <v>-2445263.4299999997</v>
      </c>
      <c r="AP75" s="116">
        <f t="shared" si="117"/>
        <v>-4359354.1600000039</v>
      </c>
      <c r="AQ75" s="116">
        <f t="shared" si="117"/>
        <v>561005.26999999583</v>
      </c>
      <c r="AR75" s="116">
        <f t="shared" si="117"/>
        <v>-2039553.0300000012</v>
      </c>
      <c r="AS75" s="116">
        <f t="shared" si="117"/>
        <v>-3184483.1600000039</v>
      </c>
      <c r="AT75" s="298">
        <f t="shared" si="113"/>
        <v>3170100.0399999991</v>
      </c>
      <c r="AU75" s="298">
        <f t="shared" si="113"/>
        <v>-466714.45000000298</v>
      </c>
      <c r="AV75" s="298">
        <f t="shared" si="113"/>
        <v>-982379.6799999997</v>
      </c>
      <c r="AW75" s="326"/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300">
        <f>'NECO-ELECTRIC'!X76+'NECO-GAS'!X76</f>
        <v>103041251.87</v>
      </c>
      <c r="Y76" s="294" t="s">
        <v>146</v>
      </c>
      <c r="Z76" s="271"/>
      <c r="AA76" s="236">
        <f t="shared" si="114"/>
        <v>-4.4408693086809413E-2</v>
      </c>
      <c r="AB76" s="237">
        <f t="shared" si="115"/>
        <v>-5.3530731910523516E-2</v>
      </c>
      <c r="AC76" s="237">
        <f t="shared" si="115"/>
        <v>-0.17484362853006705</v>
      </c>
      <c r="AD76" s="237">
        <f t="shared" si="115"/>
        <v>-0.12383178786242663</v>
      </c>
      <c r="AE76" s="237">
        <f t="shared" si="115"/>
        <v>-6.9830902465485636E-2</v>
      </c>
      <c r="AF76" s="237">
        <f t="shared" si="115"/>
        <v>-5.5324812566610489E-2</v>
      </c>
      <c r="AG76" s="237">
        <f t="shared" si="115"/>
        <v>-0.10309915133279612</v>
      </c>
      <c r="AH76" s="296">
        <f t="shared" si="111"/>
        <v>-1.3623174149765995E-2</v>
      </c>
      <c r="AI76" s="296">
        <f t="shared" si="111"/>
        <v>-6.634304152200117E-2</v>
      </c>
      <c r="AJ76" s="296">
        <f t="shared" si="111"/>
        <v>-4.5395774075873398E-2</v>
      </c>
      <c r="AK76" s="309"/>
      <c r="AL76" s="239"/>
      <c r="AM76" s="95">
        <f t="shared" si="116"/>
        <v>-4895008.5699999928</v>
      </c>
      <c r="AN76" s="116">
        <f t="shared" si="117"/>
        <v>-5418526.150000006</v>
      </c>
      <c r="AO76" s="116">
        <f t="shared" si="117"/>
        <v>-18029681.840000004</v>
      </c>
      <c r="AP76" s="116">
        <f t="shared" si="117"/>
        <v>-12607715.910000011</v>
      </c>
      <c r="AQ76" s="116">
        <f t="shared" si="117"/>
        <v>-8153727.9299999923</v>
      </c>
      <c r="AR76" s="116">
        <f t="shared" si="117"/>
        <v>-7400402.650000006</v>
      </c>
      <c r="AS76" s="116">
        <f t="shared" si="117"/>
        <v>-12047258.680000007</v>
      </c>
      <c r="AT76" s="298">
        <f t="shared" si="113"/>
        <v>-1382736.75</v>
      </c>
      <c r="AU76" s="298">
        <f t="shared" si="113"/>
        <v>-6286303.2100000083</v>
      </c>
      <c r="AV76" s="298">
        <f t="shared" si="113"/>
        <v>-4900080.3299999982</v>
      </c>
      <c r="AW76" s="326"/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300">
        <f>'NECO-ELECTRIC'!X77+'NECO-GAS'!X77</f>
        <v>197508076.83000001</v>
      </c>
      <c r="Y77" s="294" t="s">
        <v>146</v>
      </c>
      <c r="Z77" s="271"/>
      <c r="AA77" s="236">
        <f t="shared" si="114"/>
        <v>3.3257505728383305E-2</v>
      </c>
      <c r="AB77" s="237">
        <f t="shared" si="115"/>
        <v>-3.8071964435174466E-2</v>
      </c>
      <c r="AC77" s="237">
        <f t="shared" si="115"/>
        <v>2.160222549539078E-2</v>
      </c>
      <c r="AD77" s="237">
        <f t="shared" si="115"/>
        <v>-7.5952037780550033E-3</v>
      </c>
      <c r="AE77" s="237">
        <f t="shared" si="115"/>
        <v>-7.996903560519858E-2</v>
      </c>
      <c r="AF77" s="237">
        <f t="shared" si="115"/>
        <v>-0.12614130980894123</v>
      </c>
      <c r="AG77" s="237">
        <f t="shared" si="115"/>
        <v>-8.3998192705035737E-2</v>
      </c>
      <c r="AH77" s="296">
        <f t="shared" si="111"/>
        <v>-1.2511522012543078E-2</v>
      </c>
      <c r="AI77" s="296">
        <f t="shared" si="111"/>
        <v>-0.10338847558833024</v>
      </c>
      <c r="AJ77" s="296">
        <f t="shared" si="111"/>
        <v>-2.9786173884946095E-2</v>
      </c>
      <c r="AK77" s="309"/>
      <c r="AL77" s="239"/>
      <c r="AM77" s="95">
        <f t="shared" si="116"/>
        <v>6912606.6200000346</v>
      </c>
      <c r="AN77" s="116">
        <f t="shared" si="117"/>
        <v>-8196545.4900000095</v>
      </c>
      <c r="AO77" s="116">
        <f t="shared" si="117"/>
        <v>4114031.1200000048</v>
      </c>
      <c r="AP77" s="116">
        <f t="shared" si="117"/>
        <v>-1476073.5200000107</v>
      </c>
      <c r="AQ77" s="116">
        <f t="shared" si="117"/>
        <v>-17684265.069999993</v>
      </c>
      <c r="AR77" s="116">
        <f t="shared" si="117"/>
        <v>-30352555.219999999</v>
      </c>
      <c r="AS77" s="116">
        <f t="shared" si="117"/>
        <v>-18006488.930000007</v>
      </c>
      <c r="AT77" s="298">
        <f t="shared" si="113"/>
        <v>-2388377.1299999952</v>
      </c>
      <c r="AU77" s="298">
        <f t="shared" si="113"/>
        <v>-20404129.599999994</v>
      </c>
      <c r="AV77" s="298">
        <f t="shared" si="113"/>
        <v>-6063622.0199999809</v>
      </c>
      <c r="AW77" s="326"/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18">SUM(D73:D77)</f>
        <v>592785313.74000001</v>
      </c>
      <c r="E78" s="159">
        <f t="shared" si="118"/>
        <v>559697706.73000002</v>
      </c>
      <c r="F78" s="159">
        <f t="shared" si="118"/>
        <v>563941240.91000009</v>
      </c>
      <c r="G78" s="159">
        <f t="shared" si="118"/>
        <v>692007820.33999991</v>
      </c>
      <c r="H78" s="159">
        <f t="shared" si="118"/>
        <v>816459518.86999989</v>
      </c>
      <c r="I78" s="159">
        <f t="shared" si="118"/>
        <v>676029239.82000005</v>
      </c>
      <c r="J78" s="159">
        <f t="shared" si="118"/>
        <v>548525284.87000012</v>
      </c>
      <c r="K78" s="159">
        <f t="shared" si="118"/>
        <v>542349613.06999993</v>
      </c>
      <c r="L78" s="159">
        <f t="shared" si="118"/>
        <v>630516966.13999999</v>
      </c>
      <c r="M78" s="159">
        <f t="shared" si="118"/>
        <v>611109624.79999995</v>
      </c>
      <c r="N78" s="160">
        <f t="shared" si="118"/>
        <v>639156700.75</v>
      </c>
      <c r="O78" s="158">
        <f t="shared" si="118"/>
        <v>625149073.34000003</v>
      </c>
      <c r="P78" s="159">
        <f t="shared" si="118"/>
        <v>599514913.09000003</v>
      </c>
      <c r="Q78" s="159">
        <f t="shared" si="118"/>
        <v>563391321.68000007</v>
      </c>
      <c r="R78" s="159">
        <f t="shared" ref="R78:S78" si="119">SUM(R73:R77)</f>
        <v>564946244</v>
      </c>
      <c r="S78" s="159">
        <f t="shared" si="119"/>
        <v>715596767.96000004</v>
      </c>
      <c r="T78" s="159">
        <f t="shared" ref="T78:U78" si="120">SUM(T73:T77)</f>
        <v>818355024.28999996</v>
      </c>
      <c r="U78" s="159">
        <f t="shared" si="120"/>
        <v>648624722.87</v>
      </c>
      <c r="V78" s="263">
        <f t="shared" ref="V78:W78" si="121">SUM(V73:V77)</f>
        <v>569276058.99000001</v>
      </c>
      <c r="W78" s="263">
        <f t="shared" si="121"/>
        <v>537393646.68999994</v>
      </c>
      <c r="X78" s="263">
        <f t="shared" ref="X78" si="122">SUM(X73:X77)</f>
        <v>619268007.17000008</v>
      </c>
      <c r="Y78" s="302" t="s">
        <v>146</v>
      </c>
      <c r="Z78" s="272"/>
      <c r="AA78" s="240">
        <f t="shared" si="114"/>
        <v>-3.7735363551068005E-2</v>
      </c>
      <c r="AB78" s="241">
        <f t="shared" si="115"/>
        <v>1.1352506875620194E-2</v>
      </c>
      <c r="AC78" s="241">
        <f t="shared" si="115"/>
        <v>6.5993033481944558E-3</v>
      </c>
      <c r="AD78" s="241">
        <f t="shared" si="115"/>
        <v>1.7821060371080461E-3</v>
      </c>
      <c r="AE78" s="241">
        <f t="shared" si="115"/>
        <v>3.4087689368033892E-2</v>
      </c>
      <c r="AF78" s="241">
        <f t="shared" si="115"/>
        <v>2.3216159236204418E-3</v>
      </c>
      <c r="AG78" s="241">
        <f t="shared" si="115"/>
        <v>-4.0537472842590051E-2</v>
      </c>
      <c r="AH78" s="297">
        <f t="shared" si="111"/>
        <v>3.7830114112092014E-2</v>
      </c>
      <c r="AI78" s="297">
        <f t="shared" si="111"/>
        <v>-9.137955039640341E-3</v>
      </c>
      <c r="AJ78" s="297">
        <f t="shared" si="111"/>
        <v>-1.7840850562460823E-2</v>
      </c>
      <c r="AK78" s="310"/>
      <c r="AL78" s="243"/>
      <c r="AM78" s="97">
        <f t="shared" ref="AM78:AO85" si="123">SUM(AM73:AM77)</f>
        <v>-24515322.149999954</v>
      </c>
      <c r="AN78" s="155">
        <f t="shared" si="123"/>
        <v>6729599.3499999903</v>
      </c>
      <c r="AO78" s="155">
        <f t="shared" si="123"/>
        <v>3693614.9499999844</v>
      </c>
      <c r="AP78" s="155">
        <f t="shared" ref="AP78:AQ78" si="124">SUM(AP73:AP77)</f>
        <v>1005003.08999997</v>
      </c>
      <c r="AQ78" s="155">
        <f t="shared" si="124"/>
        <v>23588947.62000002</v>
      </c>
      <c r="AR78" s="155">
        <f t="shared" ref="AR78:AS78" si="125">SUM(AR73:AR77)</f>
        <v>1895505.4200000316</v>
      </c>
      <c r="AS78" s="155">
        <f t="shared" si="125"/>
        <v>-27404516.949999996</v>
      </c>
      <c r="AT78" s="299">
        <f>IF(AT77="N/A","N/A",SUM(AT73:AT77))</f>
        <v>20750774.119999997</v>
      </c>
      <c r="AU78" s="299">
        <f>IF(AU77="N/A","N/A",SUM(AU73:AU77))</f>
        <v>-4955966.3800000027</v>
      </c>
      <c r="AV78" s="299">
        <f>IF(AV77="N/A","N/A",SUM(AV73:AV77))</f>
        <v>-11248958.969999973</v>
      </c>
      <c r="AW78" s="327"/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26">D94-D87</f>
        <v>63446326.799999997</v>
      </c>
      <c r="E80" s="114">
        <f t="shared" si="126"/>
        <v>56480258.689999998</v>
      </c>
      <c r="F80" s="114">
        <f t="shared" si="126"/>
        <v>49549105.670000002</v>
      </c>
      <c r="G80" s="114">
        <f t="shared" si="126"/>
        <v>66513964.099999994</v>
      </c>
      <c r="H80" s="114">
        <f t="shared" si="126"/>
        <v>73756186.170000002</v>
      </c>
      <c r="I80" s="114">
        <f t="shared" si="126"/>
        <v>61142720.060000002</v>
      </c>
      <c r="J80" s="114">
        <f t="shared" si="126"/>
        <v>58648425.109999999</v>
      </c>
      <c r="K80" s="114">
        <f t="shared" si="126"/>
        <v>55155205.150000006</v>
      </c>
      <c r="L80" s="114">
        <f t="shared" si="126"/>
        <v>82178103.019999996</v>
      </c>
      <c r="M80" s="114">
        <f t="shared" si="126"/>
        <v>102204275.78999999</v>
      </c>
      <c r="N80" s="115">
        <f t="shared" si="126"/>
        <v>77413039.180000007</v>
      </c>
      <c r="O80" s="267">
        <f t="shared" si="126"/>
        <v>79921737.659999996</v>
      </c>
      <c r="P80" s="266">
        <f t="shared" si="126"/>
        <v>72969145.609999999</v>
      </c>
      <c r="Q80" s="268">
        <f t="shared" si="126"/>
        <v>68517722.640000001</v>
      </c>
      <c r="R80" s="266">
        <f t="shared" ref="R80:U80" si="127">R94-R87</f>
        <v>55814230.609999999</v>
      </c>
      <c r="S80" s="266">
        <f t="shared" si="127"/>
        <v>84141583.919999987</v>
      </c>
      <c r="T80" s="266">
        <f t="shared" si="127"/>
        <v>86849020.599999994</v>
      </c>
      <c r="U80" s="266">
        <f t="shared" si="127"/>
        <v>69194888.849999994</v>
      </c>
      <c r="V80" s="266">
        <f t="shared" ref="V80:W80" si="128">V94-V87</f>
        <v>61204822</v>
      </c>
      <c r="W80" s="266">
        <f t="shared" si="128"/>
        <v>61603909.490000002</v>
      </c>
      <c r="X80" s="266">
        <f t="shared" ref="X80:Y80" si="129">X94-X87</f>
        <v>86434061.900000006</v>
      </c>
      <c r="Y80" s="266">
        <f t="shared" si="129"/>
        <v>61475521</v>
      </c>
      <c r="Z80" s="115"/>
      <c r="AA80" s="236">
        <f t="shared" ref="AA80:AJ80" si="130">IF(ISERROR((O80-C80)/C80)=TRUE,0,(O80-C80)/C80)</f>
        <v>6.7573697863658718E-3</v>
      </c>
      <c r="AB80" s="237">
        <f t="shared" si="130"/>
        <v>0.1500925158365512</v>
      </c>
      <c r="AC80" s="238">
        <f t="shared" si="130"/>
        <v>0.213126926632354</v>
      </c>
      <c r="AD80" s="238">
        <f t="shared" si="130"/>
        <v>0.12644274513703846</v>
      </c>
      <c r="AE80" s="238">
        <f t="shared" si="130"/>
        <v>0.26502133888002616</v>
      </c>
      <c r="AF80" s="238">
        <f t="shared" si="130"/>
        <v>0.17751506836080747</v>
      </c>
      <c r="AG80" s="238">
        <f t="shared" si="130"/>
        <v>0.13169464462978278</v>
      </c>
      <c r="AH80" s="238">
        <f t="shared" si="130"/>
        <v>4.3588500206190796E-2</v>
      </c>
      <c r="AI80" s="238">
        <f t="shared" si="130"/>
        <v>0.11691923404984371</v>
      </c>
      <c r="AJ80" s="238">
        <f t="shared" si="130"/>
        <v>5.1789451491283771E-2</v>
      </c>
      <c r="AK80" s="311"/>
      <c r="AL80" s="206"/>
      <c r="AM80" s="38">
        <f t="shared" ref="AM80:AV80" si="131">O80-C80</f>
        <v>536435.84000000358</v>
      </c>
      <c r="AN80" s="116">
        <f t="shared" si="131"/>
        <v>9522818.8100000024</v>
      </c>
      <c r="AO80" s="117">
        <f t="shared" si="131"/>
        <v>12037463.950000003</v>
      </c>
      <c r="AP80" s="117">
        <f t="shared" si="131"/>
        <v>6265124.9399999976</v>
      </c>
      <c r="AQ80" s="117">
        <f t="shared" si="131"/>
        <v>17627619.819999993</v>
      </c>
      <c r="AR80" s="117">
        <f t="shared" si="131"/>
        <v>13092834.429999992</v>
      </c>
      <c r="AS80" s="117">
        <f t="shared" si="131"/>
        <v>8052168.7899999917</v>
      </c>
      <c r="AT80" s="117">
        <f t="shared" si="131"/>
        <v>2556396.8900000006</v>
      </c>
      <c r="AU80" s="117">
        <f t="shared" si="131"/>
        <v>6448704.3399999961</v>
      </c>
      <c r="AV80" s="117">
        <f t="shared" si="131"/>
        <v>4255958.8800000101</v>
      </c>
      <c r="AW80" s="328"/>
      <c r="AX80" s="118"/>
    </row>
    <row r="81" spans="1:50" s="41" customFormat="1" x14ac:dyDescent="0.35">
      <c r="A81" s="172"/>
      <c r="B81" s="42" t="s">
        <v>31</v>
      </c>
      <c r="C81" s="113">
        <f t="shared" ref="C81:Q84" si="132">C95-C88</f>
        <v>7002594.0600000005</v>
      </c>
      <c r="D81" s="114">
        <f t="shared" si="132"/>
        <v>4743494.32</v>
      </c>
      <c r="E81" s="114">
        <f t="shared" si="132"/>
        <v>3884361.1</v>
      </c>
      <c r="F81" s="114">
        <f t="shared" si="132"/>
        <v>3364875</v>
      </c>
      <c r="G81" s="114">
        <f t="shared" si="132"/>
        <v>3988077.68</v>
      </c>
      <c r="H81" s="114">
        <f t="shared" si="132"/>
        <v>4371286.84</v>
      </c>
      <c r="I81" s="114">
        <f t="shared" si="132"/>
        <v>3722652.65</v>
      </c>
      <c r="J81" s="114">
        <f t="shared" si="132"/>
        <v>3779840.8899999997</v>
      </c>
      <c r="K81" s="114">
        <f t="shared" si="132"/>
        <v>3988721.16</v>
      </c>
      <c r="L81" s="114">
        <f t="shared" si="132"/>
        <v>5570247.9100000001</v>
      </c>
      <c r="M81" s="114">
        <f t="shared" si="132"/>
        <v>6313906.9199999999</v>
      </c>
      <c r="N81" s="115">
        <f t="shared" si="132"/>
        <v>4977926.33</v>
      </c>
      <c r="O81" s="267">
        <f t="shared" si="132"/>
        <v>4342470.4000000004</v>
      </c>
      <c r="P81" s="266">
        <f t="shared" si="132"/>
        <v>4131649.96</v>
      </c>
      <c r="Q81" s="268">
        <f t="shared" si="132"/>
        <v>3665295.7300000004</v>
      </c>
      <c r="R81" s="266">
        <f t="shared" ref="R81:U81" si="133">R95-R88</f>
        <v>3256430.82</v>
      </c>
      <c r="S81" s="266">
        <f t="shared" si="133"/>
        <v>4395166.53</v>
      </c>
      <c r="T81" s="266">
        <f t="shared" si="133"/>
        <v>4541439.12</v>
      </c>
      <c r="U81" s="266">
        <f t="shared" si="133"/>
        <v>3825237.37</v>
      </c>
      <c r="V81" s="266">
        <f t="shared" ref="V81:W81" si="134">V95-V88</f>
        <v>2934290</v>
      </c>
      <c r="W81" s="266">
        <f t="shared" si="134"/>
        <v>3162695.58</v>
      </c>
      <c r="X81" s="266">
        <f t="shared" ref="X81:Y81" si="135">X95-X88</f>
        <v>4188159.83</v>
      </c>
      <c r="Y81" s="266">
        <f t="shared" si="135"/>
        <v>3142341</v>
      </c>
      <c r="Z81" s="115"/>
      <c r="AA81" s="236">
        <f t="shared" ref="AA81:AA85" si="136">IF(ISERROR((O81-C81)/C81)=TRUE,0,(O81-C81)/C81)</f>
        <v>-0.37987689093604265</v>
      </c>
      <c r="AB81" s="237">
        <f t="shared" ref="AB81:AJ85" si="137">IF(ISERROR((P81-D81)/D81)=TRUE,0,(P81-D81)/D81)</f>
        <v>-0.12898600034583793</v>
      </c>
      <c r="AC81" s="238">
        <f t="shared" si="137"/>
        <v>-5.6396757242780454E-2</v>
      </c>
      <c r="AD81" s="238">
        <f t="shared" si="137"/>
        <v>-3.2228293770199534E-2</v>
      </c>
      <c r="AE81" s="238">
        <f t="shared" si="137"/>
        <v>0.10207645955381693</v>
      </c>
      <c r="AF81" s="238">
        <f t="shared" si="137"/>
        <v>3.8924986217559743E-2</v>
      </c>
      <c r="AG81" s="238">
        <f t="shared" si="137"/>
        <v>2.7556887425422356E-2</v>
      </c>
      <c r="AH81" s="238">
        <f t="shared" si="137"/>
        <v>-0.22370012775855222</v>
      </c>
      <c r="AI81" s="238">
        <f t="shared" si="137"/>
        <v>-0.20709032967348362</v>
      </c>
      <c r="AJ81" s="238">
        <f t="shared" si="137"/>
        <v>-0.24811967121226389</v>
      </c>
      <c r="AK81" s="311"/>
      <c r="AL81" s="206"/>
      <c r="AM81" s="38">
        <f t="shared" si="116"/>
        <v>-2660123.66</v>
      </c>
      <c r="AN81" s="116">
        <f t="shared" ref="AN81:AV84" si="138">P81-D81</f>
        <v>-611844.36000000034</v>
      </c>
      <c r="AO81" s="117">
        <f t="shared" si="138"/>
        <v>-219065.36999999965</v>
      </c>
      <c r="AP81" s="117">
        <f t="shared" si="138"/>
        <v>-108444.18000000017</v>
      </c>
      <c r="AQ81" s="117">
        <f t="shared" si="138"/>
        <v>407088.85000000009</v>
      </c>
      <c r="AR81" s="117">
        <f t="shared" si="138"/>
        <v>170152.28000000026</v>
      </c>
      <c r="AS81" s="117">
        <f t="shared" si="138"/>
        <v>102584.7200000002</v>
      </c>
      <c r="AT81" s="117">
        <f t="shared" si="138"/>
        <v>-845550.88999999966</v>
      </c>
      <c r="AU81" s="117">
        <f t="shared" si="138"/>
        <v>-826025.58000000007</v>
      </c>
      <c r="AV81" s="117">
        <f t="shared" si="138"/>
        <v>-1382088.08</v>
      </c>
      <c r="AW81" s="328"/>
      <c r="AX81" s="118"/>
    </row>
    <row r="82" spans="1:50" s="41" customFormat="1" x14ac:dyDescent="0.35">
      <c r="A82" s="172"/>
      <c r="B82" s="42" t="s">
        <v>32</v>
      </c>
      <c r="C82" s="113">
        <f t="shared" si="132"/>
        <v>15744904.050000001</v>
      </c>
      <c r="D82" s="114">
        <f t="shared" si="132"/>
        <v>12768911.220000001</v>
      </c>
      <c r="E82" s="114">
        <f t="shared" si="132"/>
        <v>10960820.25</v>
      </c>
      <c r="F82" s="114">
        <f t="shared" si="132"/>
        <v>9911362.6900000013</v>
      </c>
      <c r="G82" s="114">
        <f t="shared" si="132"/>
        <v>12000911.5</v>
      </c>
      <c r="H82" s="114">
        <f t="shared" si="132"/>
        <v>12741549.710000001</v>
      </c>
      <c r="I82" s="114">
        <f t="shared" si="132"/>
        <v>11547542.800000001</v>
      </c>
      <c r="J82" s="114">
        <f t="shared" si="132"/>
        <v>11379431.93</v>
      </c>
      <c r="K82" s="114">
        <f t="shared" si="132"/>
        <v>11242666.32</v>
      </c>
      <c r="L82" s="114">
        <f t="shared" si="132"/>
        <v>15097666.09</v>
      </c>
      <c r="M82" s="114">
        <f t="shared" si="132"/>
        <v>17897311.91</v>
      </c>
      <c r="N82" s="115">
        <f t="shared" si="132"/>
        <v>15355596.27</v>
      </c>
      <c r="O82" s="267">
        <f t="shared" si="132"/>
        <v>14849807.460000001</v>
      </c>
      <c r="P82" s="266">
        <f t="shared" si="132"/>
        <v>12516875.870000001</v>
      </c>
      <c r="Q82" s="268">
        <f t="shared" si="132"/>
        <v>10732077.67</v>
      </c>
      <c r="R82" s="266">
        <f t="shared" ref="R82:U82" si="139">R96-R89</f>
        <v>9480926.7699999996</v>
      </c>
      <c r="S82" s="266">
        <f t="shared" si="139"/>
        <v>12622137.27</v>
      </c>
      <c r="T82" s="266">
        <f t="shared" si="139"/>
        <v>13523034.4</v>
      </c>
      <c r="U82" s="266">
        <f t="shared" si="139"/>
        <v>12607261.68</v>
      </c>
      <c r="V82" s="266">
        <f t="shared" ref="V82:W82" si="140">V96-V89</f>
        <v>11873866</v>
      </c>
      <c r="W82" s="266">
        <f t="shared" si="140"/>
        <v>10743240.630000001</v>
      </c>
      <c r="X82" s="266">
        <f t="shared" ref="X82:Y82" si="141">X96-X89</f>
        <v>14672835.42</v>
      </c>
      <c r="Y82" s="266">
        <f t="shared" si="141"/>
        <v>10142449</v>
      </c>
      <c r="Z82" s="115"/>
      <c r="AA82" s="236">
        <f t="shared" si="136"/>
        <v>-5.6849923451899334E-2</v>
      </c>
      <c r="AB82" s="237">
        <f t="shared" si="137"/>
        <v>-1.973820207984809E-2</v>
      </c>
      <c r="AC82" s="238">
        <f t="shared" si="137"/>
        <v>-2.0869111506504275E-2</v>
      </c>
      <c r="AD82" s="238">
        <f t="shared" si="137"/>
        <v>-4.3428530814868374E-2</v>
      </c>
      <c r="AE82" s="238">
        <f t="shared" si="137"/>
        <v>5.1764882192490091E-2</v>
      </c>
      <c r="AF82" s="238">
        <f t="shared" si="137"/>
        <v>6.1333566778510762E-2</v>
      </c>
      <c r="AG82" s="238">
        <f t="shared" si="137"/>
        <v>9.1770075968023168E-2</v>
      </c>
      <c r="AH82" s="238">
        <f t="shared" si="137"/>
        <v>4.3449802506969282E-2</v>
      </c>
      <c r="AI82" s="238">
        <f t="shared" si="137"/>
        <v>-4.4422352828488061E-2</v>
      </c>
      <c r="AJ82" s="238">
        <f t="shared" si="137"/>
        <v>-2.8138830695254826E-2</v>
      </c>
      <c r="AK82" s="311"/>
      <c r="AL82" s="206"/>
      <c r="AM82" s="38">
        <f t="shared" si="116"/>
        <v>-895096.58999999985</v>
      </c>
      <c r="AN82" s="116">
        <f t="shared" si="138"/>
        <v>-252035.34999999963</v>
      </c>
      <c r="AO82" s="117">
        <f t="shared" si="138"/>
        <v>-228742.58000000007</v>
      </c>
      <c r="AP82" s="117">
        <f t="shared" si="138"/>
        <v>-430435.92000000179</v>
      </c>
      <c r="AQ82" s="117">
        <f t="shared" si="138"/>
        <v>621225.76999999955</v>
      </c>
      <c r="AR82" s="117">
        <f t="shared" si="138"/>
        <v>781484.68999999948</v>
      </c>
      <c r="AS82" s="117">
        <f t="shared" si="138"/>
        <v>1059718.879999999</v>
      </c>
      <c r="AT82" s="117">
        <f t="shared" si="138"/>
        <v>494434.0700000003</v>
      </c>
      <c r="AU82" s="117">
        <f t="shared" si="138"/>
        <v>-499425.68999999948</v>
      </c>
      <c r="AV82" s="117">
        <f t="shared" si="138"/>
        <v>-424830.66999999993</v>
      </c>
      <c r="AW82" s="328"/>
      <c r="AX82" s="118"/>
    </row>
    <row r="83" spans="1:50" s="41" customFormat="1" x14ac:dyDescent="0.35">
      <c r="A83" s="172"/>
      <c r="B83" s="42" t="s">
        <v>33</v>
      </c>
      <c r="C83" s="113">
        <f t="shared" si="132"/>
        <v>25766057.229999997</v>
      </c>
      <c r="D83" s="114">
        <f t="shared" si="132"/>
        <v>22532242.509999998</v>
      </c>
      <c r="E83" s="114">
        <f t="shared" si="132"/>
        <v>19984266.099999998</v>
      </c>
      <c r="F83" s="114">
        <f t="shared" si="132"/>
        <v>18471066.260000002</v>
      </c>
      <c r="G83" s="114">
        <f t="shared" si="132"/>
        <v>24295423.84</v>
      </c>
      <c r="H83" s="114">
        <f t="shared" si="132"/>
        <v>20650629.559999999</v>
      </c>
      <c r="I83" s="114">
        <f t="shared" si="132"/>
        <v>20514367.59</v>
      </c>
      <c r="J83" s="114">
        <f t="shared" si="132"/>
        <v>19799899.330000002</v>
      </c>
      <c r="K83" s="114">
        <f t="shared" si="132"/>
        <v>16734037.609999999</v>
      </c>
      <c r="L83" s="114">
        <f t="shared" si="132"/>
        <v>22110183.560000002</v>
      </c>
      <c r="M83" s="114">
        <f t="shared" si="132"/>
        <v>27141283.82</v>
      </c>
      <c r="N83" s="115">
        <f t="shared" si="132"/>
        <v>22786315.800000001</v>
      </c>
      <c r="O83" s="267">
        <f t="shared" si="132"/>
        <v>22515888.949999999</v>
      </c>
      <c r="P83" s="266">
        <f t="shared" si="132"/>
        <v>20168495.719999999</v>
      </c>
      <c r="Q83" s="268">
        <f t="shared" si="132"/>
        <v>18616863.009999998</v>
      </c>
      <c r="R83" s="266">
        <f t="shared" ref="R83:U83" si="142">R97-R90</f>
        <v>18027384.039999999</v>
      </c>
      <c r="S83" s="266">
        <f t="shared" si="142"/>
        <v>21399749.309999999</v>
      </c>
      <c r="T83" s="266">
        <f t="shared" si="142"/>
        <v>24358531.82</v>
      </c>
      <c r="U83" s="266">
        <f t="shared" si="142"/>
        <v>27644589.59</v>
      </c>
      <c r="V83" s="266">
        <f t="shared" ref="V83:W83" si="143">V97-V90</f>
        <v>20365713</v>
      </c>
      <c r="W83" s="266">
        <f t="shared" si="143"/>
        <v>17364458.359999999</v>
      </c>
      <c r="X83" s="266">
        <f t="shared" ref="X83:Y83" si="144">X97-X90</f>
        <v>23994928.300000001</v>
      </c>
      <c r="Y83" s="266">
        <f t="shared" si="144"/>
        <v>14580970</v>
      </c>
      <c r="Z83" s="115"/>
      <c r="AA83" s="236">
        <f t="shared" si="136"/>
        <v>-0.1261414678616701</v>
      </c>
      <c r="AB83" s="237">
        <f t="shared" si="137"/>
        <v>-0.10490508385709715</v>
      </c>
      <c r="AC83" s="238">
        <f t="shared" si="137"/>
        <v>-6.8423983305546554E-2</v>
      </c>
      <c r="AD83" s="238">
        <f t="shared" si="137"/>
        <v>-2.4020390255478544E-2</v>
      </c>
      <c r="AE83" s="238">
        <f t="shared" si="137"/>
        <v>-0.11918600593551124</v>
      </c>
      <c r="AF83" s="238">
        <f t="shared" si="137"/>
        <v>0.17955395738550073</v>
      </c>
      <c r="AG83" s="238">
        <f t="shared" si="137"/>
        <v>0.34757210860722421</v>
      </c>
      <c r="AH83" s="238">
        <f t="shared" si="137"/>
        <v>2.8576593273012263E-2</v>
      </c>
      <c r="AI83" s="238">
        <f t="shared" si="137"/>
        <v>3.7672961223851345E-2</v>
      </c>
      <c r="AJ83" s="238">
        <f t="shared" si="137"/>
        <v>8.5243287776666385E-2</v>
      </c>
      <c r="AK83" s="311"/>
      <c r="AL83" s="206"/>
      <c r="AM83" s="38">
        <f t="shared" si="116"/>
        <v>-3250168.2799999975</v>
      </c>
      <c r="AN83" s="116">
        <f t="shared" si="138"/>
        <v>-2363746.7899999991</v>
      </c>
      <c r="AO83" s="117">
        <f t="shared" si="138"/>
        <v>-1367403.0899999999</v>
      </c>
      <c r="AP83" s="117">
        <f t="shared" si="138"/>
        <v>-443682.22000000253</v>
      </c>
      <c r="AQ83" s="117">
        <f t="shared" si="138"/>
        <v>-2895674.5300000012</v>
      </c>
      <c r="AR83" s="117">
        <f t="shared" si="138"/>
        <v>3707902.2600000016</v>
      </c>
      <c r="AS83" s="117">
        <f t="shared" si="138"/>
        <v>7130222</v>
      </c>
      <c r="AT83" s="117">
        <f t="shared" si="138"/>
        <v>565813.66999999806</v>
      </c>
      <c r="AU83" s="117">
        <f t="shared" si="138"/>
        <v>630420.75</v>
      </c>
      <c r="AV83" s="117">
        <f t="shared" si="138"/>
        <v>1884744.7399999984</v>
      </c>
      <c r="AW83" s="328"/>
      <c r="AX83" s="118"/>
    </row>
    <row r="84" spans="1:50" s="41" customFormat="1" x14ac:dyDescent="0.35">
      <c r="A84" s="172"/>
      <c r="B84" s="42" t="s">
        <v>34</v>
      </c>
      <c r="C84" s="113">
        <f t="shared" si="132"/>
        <v>27996240.409999996</v>
      </c>
      <c r="D84" s="114">
        <f t="shared" si="132"/>
        <v>26495953.200000003</v>
      </c>
      <c r="E84" s="114">
        <f t="shared" si="132"/>
        <v>24423561.510000002</v>
      </c>
      <c r="F84" s="114">
        <f t="shared" si="132"/>
        <v>21735933.969999999</v>
      </c>
      <c r="G84" s="114">
        <f t="shared" si="132"/>
        <v>24690633.440000001</v>
      </c>
      <c r="H84" s="114">
        <f t="shared" si="132"/>
        <v>25362586.899999999</v>
      </c>
      <c r="I84" s="114">
        <f t="shared" si="132"/>
        <v>24318314.32</v>
      </c>
      <c r="J84" s="114">
        <f t="shared" si="132"/>
        <v>25573217.240000002</v>
      </c>
      <c r="K84" s="114">
        <f t="shared" si="132"/>
        <v>20523198.120000001</v>
      </c>
      <c r="L84" s="114">
        <f t="shared" si="132"/>
        <v>25572169.509999998</v>
      </c>
      <c r="M84" s="114">
        <f t="shared" si="132"/>
        <v>29472822.580000002</v>
      </c>
      <c r="N84" s="115">
        <f t="shared" si="132"/>
        <v>24483587.810000002</v>
      </c>
      <c r="O84" s="267">
        <f t="shared" si="132"/>
        <v>23304887.970000003</v>
      </c>
      <c r="P84" s="266">
        <f t="shared" si="132"/>
        <v>24109687.59</v>
      </c>
      <c r="Q84" s="268">
        <f t="shared" si="132"/>
        <v>22156473.59</v>
      </c>
      <c r="R84" s="266">
        <f t="shared" ref="R84:U84" si="145">R98-R91</f>
        <v>27036705.460000001</v>
      </c>
      <c r="S84" s="266">
        <f t="shared" si="145"/>
        <v>25185500.73</v>
      </c>
      <c r="T84" s="266">
        <f t="shared" si="145"/>
        <v>26536015.100000001</v>
      </c>
      <c r="U84" s="266">
        <f t="shared" si="145"/>
        <v>26506545.870000001</v>
      </c>
      <c r="V84" s="266">
        <f t="shared" ref="V84:W84" si="146">V98-V91</f>
        <v>23563048</v>
      </c>
      <c r="W84" s="266">
        <f t="shared" si="146"/>
        <v>22441609.25</v>
      </c>
      <c r="X84" s="266">
        <f t="shared" ref="X84:Y84" si="147">X98-X91</f>
        <v>30085560.059999999</v>
      </c>
      <c r="Y84" s="266">
        <f t="shared" si="147"/>
        <v>16509270</v>
      </c>
      <c r="Z84" s="115"/>
      <c r="AA84" s="236">
        <f t="shared" si="136"/>
        <v>-0.16757080133960725</v>
      </c>
      <c r="AB84" s="237">
        <f t="shared" si="137"/>
        <v>-9.0061512110460804E-2</v>
      </c>
      <c r="AC84" s="238">
        <f t="shared" si="137"/>
        <v>-9.2823805368097673E-2</v>
      </c>
      <c r="AD84" s="238">
        <f t="shared" si="137"/>
        <v>0.24387134674388239</v>
      </c>
      <c r="AE84" s="238">
        <f t="shared" si="137"/>
        <v>2.0042713412054085E-2</v>
      </c>
      <c r="AF84" s="238">
        <f t="shared" si="137"/>
        <v>4.6266108604245057E-2</v>
      </c>
      <c r="AG84" s="238">
        <f t="shared" si="137"/>
        <v>8.9982863170756183E-2</v>
      </c>
      <c r="AH84" s="238">
        <f t="shared" si="137"/>
        <v>-7.8604472058987671E-2</v>
      </c>
      <c r="AI84" s="238">
        <f t="shared" si="137"/>
        <v>9.3475252676652465E-2</v>
      </c>
      <c r="AJ84" s="238">
        <f t="shared" si="137"/>
        <v>0.17649619240303563</v>
      </c>
      <c r="AK84" s="311"/>
      <c r="AL84" s="206"/>
      <c r="AM84" s="38">
        <f t="shared" si="116"/>
        <v>-4691352.4399999939</v>
      </c>
      <c r="AN84" s="116">
        <f t="shared" si="138"/>
        <v>-2386265.6100000031</v>
      </c>
      <c r="AO84" s="117">
        <f t="shared" si="138"/>
        <v>-2267087.9200000018</v>
      </c>
      <c r="AP84" s="117">
        <f t="shared" si="138"/>
        <v>5300771.4900000021</v>
      </c>
      <c r="AQ84" s="117">
        <f t="shared" si="138"/>
        <v>494867.28999999911</v>
      </c>
      <c r="AR84" s="117">
        <f t="shared" si="138"/>
        <v>1173428.200000003</v>
      </c>
      <c r="AS84" s="117">
        <f t="shared" si="138"/>
        <v>2188231.5500000007</v>
      </c>
      <c r="AT84" s="117">
        <f t="shared" si="138"/>
        <v>-2010169.2400000021</v>
      </c>
      <c r="AU84" s="117">
        <f t="shared" si="138"/>
        <v>1918411.129999999</v>
      </c>
      <c r="AV84" s="117">
        <f t="shared" si="138"/>
        <v>4513390.5500000007</v>
      </c>
      <c r="AW84" s="328"/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48">SUM(D80:D84)</f>
        <v>129986928.05</v>
      </c>
      <c r="E85" s="152">
        <f t="shared" si="148"/>
        <v>115733267.64999999</v>
      </c>
      <c r="F85" s="152">
        <f t="shared" si="148"/>
        <v>103032343.59</v>
      </c>
      <c r="G85" s="152">
        <f t="shared" si="148"/>
        <v>131489010.56</v>
      </c>
      <c r="H85" s="152">
        <f t="shared" si="148"/>
        <v>136882239.18000001</v>
      </c>
      <c r="I85" s="152">
        <f t="shared" si="148"/>
        <v>121245597.42000002</v>
      </c>
      <c r="J85" s="152">
        <f t="shared" si="148"/>
        <v>119180814.5</v>
      </c>
      <c r="K85" s="152">
        <f t="shared" si="148"/>
        <v>107643828.36</v>
      </c>
      <c r="L85" s="152">
        <f t="shared" si="148"/>
        <v>150528370.09</v>
      </c>
      <c r="M85" s="152">
        <f t="shared" si="148"/>
        <v>183029601.02000001</v>
      </c>
      <c r="N85" s="154">
        <f t="shared" si="148"/>
        <v>145016465.38999999</v>
      </c>
      <c r="O85" s="269">
        <f t="shared" si="148"/>
        <v>144934792.44000003</v>
      </c>
      <c r="P85" s="260">
        <f t="shared" si="148"/>
        <v>133895854.75</v>
      </c>
      <c r="Q85" s="260">
        <f t="shared" si="148"/>
        <v>123688432.64000002</v>
      </c>
      <c r="R85" s="260">
        <f t="shared" ref="R85:U85" si="149">SUM(R80:R84)</f>
        <v>113615677.70000002</v>
      </c>
      <c r="S85" s="260">
        <f t="shared" si="149"/>
        <v>147744137.75999999</v>
      </c>
      <c r="T85" s="260">
        <f t="shared" si="149"/>
        <v>155808041.03999999</v>
      </c>
      <c r="U85" s="260">
        <f t="shared" si="149"/>
        <v>139778523.36000001</v>
      </c>
      <c r="V85" s="260">
        <f t="shared" ref="V85:W85" si="150">SUM(V80:V84)</f>
        <v>119941739</v>
      </c>
      <c r="W85" s="260">
        <f t="shared" si="150"/>
        <v>115315913.31</v>
      </c>
      <c r="X85" s="260">
        <f t="shared" ref="X85:Y85" si="151">SUM(X80:X84)</f>
        <v>159375545.50999999</v>
      </c>
      <c r="Y85" s="260">
        <f t="shared" si="151"/>
        <v>105850551</v>
      </c>
      <c r="Z85" s="154"/>
      <c r="AA85" s="240">
        <f t="shared" si="136"/>
        <v>-7.030564335147596E-2</v>
      </c>
      <c r="AB85" s="241">
        <f t="shared" si="137"/>
        <v>3.0071690735674735E-2</v>
      </c>
      <c r="AC85" s="242">
        <f t="shared" si="137"/>
        <v>6.873706369423524E-2</v>
      </c>
      <c r="AD85" s="242">
        <f t="shared" si="137"/>
        <v>0.10271856138801058</v>
      </c>
      <c r="AE85" s="242">
        <f t="shared" si="137"/>
        <v>0.12362346579969571</v>
      </c>
      <c r="AF85" s="242">
        <f t="shared" si="137"/>
        <v>0.13826338591022444</v>
      </c>
      <c r="AG85" s="242">
        <f t="shared" si="137"/>
        <v>0.15285442386663442</v>
      </c>
      <c r="AH85" s="242">
        <f t="shared" si="137"/>
        <v>6.3846224175620149E-3</v>
      </c>
      <c r="AI85" s="242">
        <f t="shared" si="137"/>
        <v>7.1272873390769501E-2</v>
      </c>
      <c r="AJ85" s="242">
        <f t="shared" si="137"/>
        <v>5.8774139484206955E-2</v>
      </c>
      <c r="AK85" s="312"/>
      <c r="AL85" s="251"/>
      <c r="AM85" s="153">
        <f t="shared" si="123"/>
        <v>-10960305.129999988</v>
      </c>
      <c r="AN85" s="155">
        <f t="shared" si="148"/>
        <v>3908926.7000000011</v>
      </c>
      <c r="AO85" s="156">
        <f t="shared" si="148"/>
        <v>7955164.9900000021</v>
      </c>
      <c r="AP85" s="156">
        <f t="shared" ref="AP85:AQ85" si="152">SUM(AP80:AP84)</f>
        <v>10583334.109999996</v>
      </c>
      <c r="AQ85" s="156">
        <f t="shared" si="152"/>
        <v>16255127.199999992</v>
      </c>
      <c r="AR85" s="156">
        <f t="shared" ref="AR85:AS85" si="153">SUM(AR80:AR84)</f>
        <v>18925801.859999999</v>
      </c>
      <c r="AS85" s="156">
        <f t="shared" si="153"/>
        <v>18532925.93999999</v>
      </c>
      <c r="AT85" s="156">
        <f t="shared" ref="AT85:AU85" si="154">SUM(AT80:AT84)</f>
        <v>760924.49999999721</v>
      </c>
      <c r="AU85" s="156">
        <f t="shared" si="154"/>
        <v>7672084.9499999955</v>
      </c>
      <c r="AV85" s="156">
        <f t="shared" ref="AV85" si="155">SUM(AV80:AV84)</f>
        <v>8847175.4200000092</v>
      </c>
      <c r="AW85" s="329"/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61475521</v>
      </c>
      <c r="Z94" s="115"/>
      <c r="AA94" s="236">
        <f t="shared" ref="AA94:AJ94" si="156">IF(ISERROR((O94-C94)/C94)=TRUE,0,(O94-C94)/C94)</f>
        <v>6.7573697863658718E-3</v>
      </c>
      <c r="AB94" s="237">
        <f t="shared" si="156"/>
        <v>0.1500925158365512</v>
      </c>
      <c r="AC94" s="238">
        <f t="shared" si="156"/>
        <v>0.213126926632354</v>
      </c>
      <c r="AD94" s="238">
        <f t="shared" si="156"/>
        <v>0.12644274513703846</v>
      </c>
      <c r="AE94" s="238">
        <f t="shared" si="156"/>
        <v>0.26502133888002616</v>
      </c>
      <c r="AF94" s="238">
        <f t="shared" si="156"/>
        <v>0.17751506836080747</v>
      </c>
      <c r="AG94" s="238">
        <f t="shared" si="156"/>
        <v>0.13169464462978278</v>
      </c>
      <c r="AH94" s="238">
        <f t="shared" si="156"/>
        <v>4.3588500206190796E-2</v>
      </c>
      <c r="AI94" s="238">
        <f t="shared" si="156"/>
        <v>0.11691923404984371</v>
      </c>
      <c r="AJ94" s="238">
        <f t="shared" si="156"/>
        <v>5.1789451491283771E-2</v>
      </c>
      <c r="AK94" s="311"/>
      <c r="AL94" s="206"/>
      <c r="AM94" s="38">
        <f t="shared" ref="AM94:AV98" si="157">O94-C94</f>
        <v>536435.84000000358</v>
      </c>
      <c r="AN94" s="72">
        <f t="shared" si="157"/>
        <v>9522818.8100000024</v>
      </c>
      <c r="AO94" s="73">
        <f t="shared" si="157"/>
        <v>12037463.950000003</v>
      </c>
      <c r="AP94" s="73">
        <f t="shared" si="157"/>
        <v>6265124.9399999976</v>
      </c>
      <c r="AQ94" s="73">
        <f t="shared" si="157"/>
        <v>17627619.819999993</v>
      </c>
      <c r="AR94" s="73">
        <f t="shared" si="157"/>
        <v>13092834.429999992</v>
      </c>
      <c r="AS94" s="73">
        <f t="shared" si="157"/>
        <v>8052168.7899999917</v>
      </c>
      <c r="AT94" s="73">
        <f t="shared" si="157"/>
        <v>2556396.8900000006</v>
      </c>
      <c r="AU94" s="73">
        <f t="shared" si="157"/>
        <v>6448704.3399999961</v>
      </c>
      <c r="AV94" s="73">
        <f t="shared" si="157"/>
        <v>4255958.8800000101</v>
      </c>
      <c r="AW94" s="330"/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3142341</v>
      </c>
      <c r="Z95" s="115"/>
      <c r="AA95" s="236">
        <f t="shared" ref="AA95:AA99" si="158">IF(ISERROR((O95-C95)/C95)=TRUE,0,(O95-C95)/C95)</f>
        <v>-0.37987689093604265</v>
      </c>
      <c r="AB95" s="237">
        <f t="shared" ref="AB95:AJ99" si="159">IF(ISERROR((P95-D95)/D95)=TRUE,0,(P95-D95)/D95)</f>
        <v>-0.12898600034583793</v>
      </c>
      <c r="AC95" s="238">
        <f t="shared" si="159"/>
        <v>-5.6396757242780454E-2</v>
      </c>
      <c r="AD95" s="238">
        <f t="shared" si="159"/>
        <v>-3.2228293770199534E-2</v>
      </c>
      <c r="AE95" s="238">
        <f t="shared" si="159"/>
        <v>0.10207645955381693</v>
      </c>
      <c r="AF95" s="238">
        <f t="shared" si="159"/>
        <v>3.8924986217559743E-2</v>
      </c>
      <c r="AG95" s="238">
        <f t="shared" si="159"/>
        <v>2.7556887425422356E-2</v>
      </c>
      <c r="AH95" s="238">
        <f t="shared" si="159"/>
        <v>-0.22370012775855222</v>
      </c>
      <c r="AI95" s="238">
        <f t="shared" si="159"/>
        <v>-0.20709032967348362</v>
      </c>
      <c r="AJ95" s="238">
        <f t="shared" si="159"/>
        <v>-0.24811967121226389</v>
      </c>
      <c r="AK95" s="311"/>
      <c r="AL95" s="206"/>
      <c r="AM95" s="38">
        <f t="shared" si="157"/>
        <v>-2660123.66</v>
      </c>
      <c r="AN95" s="72">
        <f t="shared" si="157"/>
        <v>-611844.36000000034</v>
      </c>
      <c r="AO95" s="73">
        <f t="shared" si="157"/>
        <v>-219065.36999999965</v>
      </c>
      <c r="AP95" s="73">
        <f t="shared" si="157"/>
        <v>-108444.18000000017</v>
      </c>
      <c r="AQ95" s="73">
        <f t="shared" si="157"/>
        <v>407088.85000000009</v>
      </c>
      <c r="AR95" s="73">
        <f t="shared" si="157"/>
        <v>170152.28000000026</v>
      </c>
      <c r="AS95" s="73">
        <f t="shared" si="157"/>
        <v>102584.7200000002</v>
      </c>
      <c r="AT95" s="73">
        <f t="shared" si="157"/>
        <v>-845550.88999999966</v>
      </c>
      <c r="AU95" s="73">
        <f t="shared" si="157"/>
        <v>-826025.58000000007</v>
      </c>
      <c r="AV95" s="73">
        <f t="shared" si="157"/>
        <v>-1382088.08</v>
      </c>
      <c r="AW95" s="330"/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10142449</v>
      </c>
      <c r="Z96" s="115"/>
      <c r="AA96" s="236">
        <f t="shared" si="158"/>
        <v>-5.6849923451899334E-2</v>
      </c>
      <c r="AB96" s="237">
        <f t="shared" si="159"/>
        <v>-1.973820207984809E-2</v>
      </c>
      <c r="AC96" s="238">
        <f t="shared" si="159"/>
        <v>-2.0869111506504275E-2</v>
      </c>
      <c r="AD96" s="238">
        <f t="shared" si="159"/>
        <v>-4.3428530814868374E-2</v>
      </c>
      <c r="AE96" s="238">
        <f t="shared" si="159"/>
        <v>5.1764882192490091E-2</v>
      </c>
      <c r="AF96" s="238">
        <f t="shared" si="159"/>
        <v>6.1333566778510762E-2</v>
      </c>
      <c r="AG96" s="238">
        <f t="shared" si="159"/>
        <v>9.1770075968023168E-2</v>
      </c>
      <c r="AH96" s="238">
        <f t="shared" si="159"/>
        <v>4.3449802506969282E-2</v>
      </c>
      <c r="AI96" s="238">
        <f t="shared" si="159"/>
        <v>-4.4422352828488061E-2</v>
      </c>
      <c r="AJ96" s="238">
        <f t="shared" si="159"/>
        <v>-2.8138830695254826E-2</v>
      </c>
      <c r="AK96" s="311"/>
      <c r="AL96" s="206"/>
      <c r="AM96" s="38">
        <f t="shared" si="157"/>
        <v>-895096.58999999985</v>
      </c>
      <c r="AN96" s="72">
        <f t="shared" si="157"/>
        <v>-252035.34999999963</v>
      </c>
      <c r="AO96" s="73">
        <f t="shared" si="157"/>
        <v>-228742.58000000007</v>
      </c>
      <c r="AP96" s="73">
        <f t="shared" si="157"/>
        <v>-430435.92000000179</v>
      </c>
      <c r="AQ96" s="73">
        <f t="shared" si="157"/>
        <v>621225.76999999955</v>
      </c>
      <c r="AR96" s="73">
        <f t="shared" si="157"/>
        <v>781484.68999999948</v>
      </c>
      <c r="AS96" s="73">
        <f t="shared" si="157"/>
        <v>1059718.879999999</v>
      </c>
      <c r="AT96" s="73">
        <f t="shared" si="157"/>
        <v>494434.0700000003</v>
      </c>
      <c r="AU96" s="73">
        <f t="shared" si="157"/>
        <v>-499425.68999999948</v>
      </c>
      <c r="AV96" s="73">
        <f t="shared" si="157"/>
        <v>-424830.66999999993</v>
      </c>
      <c r="AW96" s="330"/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14580970</v>
      </c>
      <c r="Z97" s="115"/>
      <c r="AA97" s="236">
        <f t="shared" si="158"/>
        <v>-0.1261414678616701</v>
      </c>
      <c r="AB97" s="237">
        <f t="shared" si="159"/>
        <v>-0.10490508385709715</v>
      </c>
      <c r="AC97" s="238">
        <f t="shared" si="159"/>
        <v>-6.8423983305546554E-2</v>
      </c>
      <c r="AD97" s="238">
        <f t="shared" si="159"/>
        <v>-2.4020390255478544E-2</v>
      </c>
      <c r="AE97" s="238">
        <f t="shared" si="159"/>
        <v>-0.11918600593551124</v>
      </c>
      <c r="AF97" s="238">
        <f t="shared" si="159"/>
        <v>0.17955395738550073</v>
      </c>
      <c r="AG97" s="238">
        <f t="shared" si="159"/>
        <v>0.34757210860722421</v>
      </c>
      <c r="AH97" s="238">
        <f t="shared" si="159"/>
        <v>2.8576593273012263E-2</v>
      </c>
      <c r="AI97" s="238">
        <f t="shared" si="159"/>
        <v>3.7672961223851345E-2</v>
      </c>
      <c r="AJ97" s="238">
        <f t="shared" si="159"/>
        <v>8.5243287776666385E-2</v>
      </c>
      <c r="AK97" s="311"/>
      <c r="AL97" s="206"/>
      <c r="AM97" s="38">
        <f t="shared" si="157"/>
        <v>-3250168.2799999975</v>
      </c>
      <c r="AN97" s="72">
        <f t="shared" si="157"/>
        <v>-2363746.7899999991</v>
      </c>
      <c r="AO97" s="73">
        <f t="shared" si="157"/>
        <v>-1367403.0899999999</v>
      </c>
      <c r="AP97" s="73">
        <f t="shared" si="157"/>
        <v>-443682.22000000253</v>
      </c>
      <c r="AQ97" s="73">
        <f t="shared" si="157"/>
        <v>-2895674.5300000012</v>
      </c>
      <c r="AR97" s="73">
        <f t="shared" si="157"/>
        <v>3707902.2600000016</v>
      </c>
      <c r="AS97" s="73">
        <f t="shared" si="157"/>
        <v>7130222</v>
      </c>
      <c r="AT97" s="73">
        <f t="shared" si="157"/>
        <v>565813.66999999806</v>
      </c>
      <c r="AU97" s="73">
        <f t="shared" si="157"/>
        <v>630420.75</v>
      </c>
      <c r="AV97" s="73">
        <f t="shared" si="157"/>
        <v>1884744.7399999984</v>
      </c>
      <c r="AW97" s="330"/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16509270</v>
      </c>
      <c r="Z98" s="115"/>
      <c r="AA98" s="236">
        <f t="shared" si="158"/>
        <v>-0.16757080133960725</v>
      </c>
      <c r="AB98" s="237">
        <f t="shared" si="159"/>
        <v>-9.0061512110460804E-2</v>
      </c>
      <c r="AC98" s="238">
        <f t="shared" si="159"/>
        <v>-9.2823805368097673E-2</v>
      </c>
      <c r="AD98" s="238">
        <f t="shared" si="159"/>
        <v>0.24387134674388239</v>
      </c>
      <c r="AE98" s="238">
        <f t="shared" si="159"/>
        <v>2.0042713412054085E-2</v>
      </c>
      <c r="AF98" s="238">
        <f t="shared" si="159"/>
        <v>4.6266108604245057E-2</v>
      </c>
      <c r="AG98" s="238">
        <f t="shared" si="159"/>
        <v>8.9982863170756183E-2</v>
      </c>
      <c r="AH98" s="238">
        <f t="shared" si="159"/>
        <v>-7.8604472058987671E-2</v>
      </c>
      <c r="AI98" s="238">
        <f t="shared" si="159"/>
        <v>9.3475252676652465E-2</v>
      </c>
      <c r="AJ98" s="238">
        <f t="shared" si="159"/>
        <v>0.17649619240303563</v>
      </c>
      <c r="AK98" s="311"/>
      <c r="AL98" s="206"/>
      <c r="AM98" s="38">
        <f t="shared" si="157"/>
        <v>-4691352.4399999939</v>
      </c>
      <c r="AN98" s="72">
        <f t="shared" si="157"/>
        <v>-2386265.6100000031</v>
      </c>
      <c r="AO98" s="73">
        <f t="shared" si="157"/>
        <v>-2267087.9200000018</v>
      </c>
      <c r="AP98" s="73">
        <f t="shared" si="157"/>
        <v>5300771.4900000021</v>
      </c>
      <c r="AQ98" s="73">
        <f t="shared" si="157"/>
        <v>494867.28999999911</v>
      </c>
      <c r="AR98" s="73">
        <f t="shared" si="157"/>
        <v>1173428.200000003</v>
      </c>
      <c r="AS98" s="73">
        <f t="shared" si="157"/>
        <v>2188231.5500000007</v>
      </c>
      <c r="AT98" s="73">
        <f t="shared" si="157"/>
        <v>-2010169.2400000021</v>
      </c>
      <c r="AU98" s="73">
        <f t="shared" si="157"/>
        <v>1918411.129999999</v>
      </c>
      <c r="AV98" s="73">
        <f t="shared" si="157"/>
        <v>4513390.5500000007</v>
      </c>
      <c r="AW98" s="330"/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60">SUM(D94:D98)</f>
        <v>129986928.05</v>
      </c>
      <c r="E99" s="145">
        <f t="shared" si="160"/>
        <v>115733267.64999999</v>
      </c>
      <c r="F99" s="145">
        <f t="shared" si="160"/>
        <v>103032343.59</v>
      </c>
      <c r="G99" s="145">
        <f t="shared" si="160"/>
        <v>131489010.56</v>
      </c>
      <c r="H99" s="145">
        <f t="shared" si="160"/>
        <v>136882239.18000001</v>
      </c>
      <c r="I99" s="145">
        <f t="shared" si="160"/>
        <v>121245597.42000002</v>
      </c>
      <c r="J99" s="145">
        <f t="shared" si="160"/>
        <v>119180814.5</v>
      </c>
      <c r="K99" s="145">
        <f t="shared" si="160"/>
        <v>107643828.36</v>
      </c>
      <c r="L99" s="145">
        <f t="shared" si="160"/>
        <v>150528370.09</v>
      </c>
      <c r="M99" s="145">
        <f t="shared" si="160"/>
        <v>183029601.02000001</v>
      </c>
      <c r="N99" s="146">
        <f t="shared" si="160"/>
        <v>145016465.38999999</v>
      </c>
      <c r="O99" s="144">
        <f t="shared" si="160"/>
        <v>144934792.44000003</v>
      </c>
      <c r="P99" s="145">
        <f t="shared" si="160"/>
        <v>133895854.75</v>
      </c>
      <c r="Q99" s="145">
        <f t="shared" si="160"/>
        <v>123688432.64000002</v>
      </c>
      <c r="R99" s="145">
        <f t="shared" si="160"/>
        <v>113615677.70000002</v>
      </c>
      <c r="S99" s="145">
        <f t="shared" ref="S99:T99" si="161">SUM(S94:S98)</f>
        <v>147744137.75999999</v>
      </c>
      <c r="T99" s="145">
        <f t="shared" si="161"/>
        <v>155808041.03999999</v>
      </c>
      <c r="U99" s="145">
        <f t="shared" ref="U99:V99" si="162">SUM(U94:U98)</f>
        <v>139778523.36000001</v>
      </c>
      <c r="V99" s="145">
        <f t="shared" si="162"/>
        <v>119941739</v>
      </c>
      <c r="W99" s="145">
        <f t="shared" ref="W99" si="163">SUM(W94:W98)</f>
        <v>115315913.31</v>
      </c>
      <c r="X99" s="145">
        <f t="shared" ref="X99:Y99" si="164">SUM(X94:X98)</f>
        <v>159375545.50999999</v>
      </c>
      <c r="Y99" s="145">
        <f t="shared" si="164"/>
        <v>105850551</v>
      </c>
      <c r="Z99" s="146"/>
      <c r="AA99" s="208">
        <f t="shared" si="158"/>
        <v>-7.030564335147596E-2</v>
      </c>
      <c r="AB99" s="212">
        <f t="shared" si="159"/>
        <v>3.0071690735674735E-2</v>
      </c>
      <c r="AC99" s="213">
        <f t="shared" si="159"/>
        <v>6.873706369423524E-2</v>
      </c>
      <c r="AD99" s="213">
        <f t="shared" si="159"/>
        <v>0.10271856138801058</v>
      </c>
      <c r="AE99" s="213">
        <f t="shared" si="159"/>
        <v>0.12362346579969571</v>
      </c>
      <c r="AF99" s="213">
        <f t="shared" si="159"/>
        <v>0.13826338591022444</v>
      </c>
      <c r="AG99" s="213">
        <f t="shared" si="159"/>
        <v>0.15285442386663442</v>
      </c>
      <c r="AH99" s="213">
        <f t="shared" si="159"/>
        <v>6.3846224175620149E-3</v>
      </c>
      <c r="AI99" s="213">
        <f t="shared" si="159"/>
        <v>7.1272873390769501E-2</v>
      </c>
      <c r="AJ99" s="213">
        <f t="shared" si="159"/>
        <v>5.8774139484206955E-2</v>
      </c>
      <c r="AK99" s="305"/>
      <c r="AL99" s="214"/>
      <c r="AM99" s="39">
        <f t="shared" ref="AM99:AM106" si="165">SUM(AM94:AM98)</f>
        <v>-10960305.129999988</v>
      </c>
      <c r="AN99" s="147">
        <f t="shared" si="160"/>
        <v>3908926.7000000011</v>
      </c>
      <c r="AO99" s="148">
        <f t="shared" si="160"/>
        <v>7955164.9900000021</v>
      </c>
      <c r="AP99" s="148">
        <f t="shared" ref="AP99:AQ99" si="166">SUM(AP94:AP98)</f>
        <v>10583334.109999996</v>
      </c>
      <c r="AQ99" s="148">
        <f t="shared" si="166"/>
        <v>16255127.199999992</v>
      </c>
      <c r="AR99" s="148">
        <f t="shared" ref="AR99:AS99" si="167">SUM(AR94:AR98)</f>
        <v>18925801.859999999</v>
      </c>
      <c r="AS99" s="148">
        <f t="shared" si="167"/>
        <v>18532925.93999999</v>
      </c>
      <c r="AT99" s="148">
        <f t="shared" ref="AT99:AU99" si="168">SUM(AT94:AT98)</f>
        <v>760924.49999999721</v>
      </c>
      <c r="AU99" s="148">
        <f t="shared" si="168"/>
        <v>7672084.9499999955</v>
      </c>
      <c r="AV99" s="148">
        <f t="shared" ref="AV99" si="169">SUM(AV94:AV98)</f>
        <v>8847175.4200000092</v>
      </c>
      <c r="AW99" s="325"/>
      <c r="AX99" s="149"/>
    </row>
    <row r="100" spans="1:50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41630428</v>
      </c>
      <c r="Z101" s="115"/>
      <c r="AA101" s="236">
        <f t="shared" ref="AA101:AJ101" si="170">IF(ISERROR((O101-C101)/C101)=TRUE,0,(O101-C101)/C101)</f>
        <v>-2.6238203994065991E-2</v>
      </c>
      <c r="AB101" s="237">
        <f t="shared" si="170"/>
        <v>-6.8475630640488519E-2</v>
      </c>
      <c r="AC101" s="238">
        <f t="shared" si="170"/>
        <v>3.3344429022549679E-2</v>
      </c>
      <c r="AD101" s="238">
        <f t="shared" si="170"/>
        <v>0.20259447558099486</v>
      </c>
      <c r="AE101" s="238">
        <f t="shared" si="170"/>
        <v>0.13771846834702642</v>
      </c>
      <c r="AF101" s="238">
        <f t="shared" si="170"/>
        <v>0.10372533875881462</v>
      </c>
      <c r="AG101" s="238">
        <f t="shared" si="170"/>
        <v>9.9132752396221033E-2</v>
      </c>
      <c r="AH101" s="238">
        <f t="shared" si="170"/>
        <v>4.2064110881326916E-2</v>
      </c>
      <c r="AI101" s="238">
        <f t="shared" si="170"/>
        <v>0.13240870589398157</v>
      </c>
      <c r="AJ101" s="238">
        <f t="shared" si="170"/>
        <v>-1.2070189518630006E-2</v>
      </c>
      <c r="AK101" s="311"/>
      <c r="AL101" s="206"/>
      <c r="AM101" s="38">
        <f t="shared" ref="AM101:AV105" si="171">O101-C101</f>
        <v>-2200202.0599999875</v>
      </c>
      <c r="AN101" s="72">
        <f t="shared" si="171"/>
        <v>-5206108.2099999934</v>
      </c>
      <c r="AO101" s="73">
        <f t="shared" si="171"/>
        <v>2157820.0300000012</v>
      </c>
      <c r="AP101" s="73">
        <f t="shared" si="171"/>
        <v>10335887.399999999</v>
      </c>
      <c r="AQ101" s="73">
        <f t="shared" si="171"/>
        <v>7761308.3100000024</v>
      </c>
      <c r="AR101" s="73">
        <f t="shared" si="171"/>
        <v>7165044.2899999917</v>
      </c>
      <c r="AS101" s="73">
        <f t="shared" si="171"/>
        <v>6636021.8199999928</v>
      </c>
      <c r="AT101" s="73">
        <f t="shared" si="171"/>
        <v>2577979.0799999982</v>
      </c>
      <c r="AU101" s="73">
        <f t="shared" si="171"/>
        <v>6632204.0399999991</v>
      </c>
      <c r="AV101" s="73">
        <f t="shared" si="171"/>
        <v>-802647.65000000596</v>
      </c>
      <c r="AW101" s="330"/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1717563</v>
      </c>
      <c r="Z102" s="115"/>
      <c r="AA102" s="236">
        <f t="shared" ref="AA102:AA106" si="172">IF(ISERROR((O102-C102)/C102)=TRUE,0,(O102-C102)/C102)</f>
        <v>-0.16787935292192105</v>
      </c>
      <c r="AB102" s="237">
        <f t="shared" ref="AB102:AJ106" si="173">IF(ISERROR((P102-D102)/D102)=TRUE,0,(P102-D102)/D102)</f>
        <v>-0.39052027057249167</v>
      </c>
      <c r="AC102" s="238">
        <f t="shared" si="173"/>
        <v>-0.22399641262741068</v>
      </c>
      <c r="AD102" s="238">
        <f t="shared" si="173"/>
        <v>-0.3002741996961738</v>
      </c>
      <c r="AE102" s="238">
        <f t="shared" si="173"/>
        <v>-0.13945664508775255</v>
      </c>
      <c r="AF102" s="238">
        <f t="shared" si="173"/>
        <v>-7.5580571018529233E-2</v>
      </c>
      <c r="AG102" s="238">
        <f t="shared" si="173"/>
        <v>0.11185984451214596</v>
      </c>
      <c r="AH102" s="238">
        <f t="shared" si="173"/>
        <v>-0.14573631145191468</v>
      </c>
      <c r="AI102" s="238">
        <f t="shared" si="173"/>
        <v>-9.1356781208853308E-2</v>
      </c>
      <c r="AJ102" s="238">
        <f t="shared" si="173"/>
        <v>-8.220343795733219E-2</v>
      </c>
      <c r="AK102" s="311"/>
      <c r="AL102" s="206"/>
      <c r="AM102" s="38">
        <f t="shared" si="171"/>
        <v>-696887.87000000011</v>
      </c>
      <c r="AN102" s="72">
        <f t="shared" si="171"/>
        <v>-2108326.4500000002</v>
      </c>
      <c r="AO102" s="73">
        <f t="shared" si="171"/>
        <v>-988409.05000000028</v>
      </c>
      <c r="AP102" s="73">
        <f t="shared" si="171"/>
        <v>-1326763.3500000001</v>
      </c>
      <c r="AQ102" s="73">
        <f t="shared" si="171"/>
        <v>-505243.20000000019</v>
      </c>
      <c r="AR102" s="73">
        <f t="shared" si="171"/>
        <v>-257598.49999999953</v>
      </c>
      <c r="AS102" s="73">
        <f t="shared" si="171"/>
        <v>375121.04000000004</v>
      </c>
      <c r="AT102" s="73">
        <f t="shared" si="171"/>
        <v>-476887.11999999965</v>
      </c>
      <c r="AU102" s="73">
        <f t="shared" si="171"/>
        <v>-225920.13999999966</v>
      </c>
      <c r="AV102" s="73">
        <f t="shared" si="171"/>
        <v>-243629.95999999996</v>
      </c>
      <c r="AW102" s="330"/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6370385</v>
      </c>
      <c r="Z103" s="115"/>
      <c r="AA103" s="236">
        <f t="shared" si="172"/>
        <v>-0.13780313470833067</v>
      </c>
      <c r="AB103" s="237">
        <f t="shared" si="173"/>
        <v>-0.22912037658567269</v>
      </c>
      <c r="AC103" s="238">
        <f t="shared" si="173"/>
        <v>-0.10007347137738112</v>
      </c>
      <c r="AD103" s="238">
        <f t="shared" si="173"/>
        <v>5.2240217756944499E-2</v>
      </c>
      <c r="AE103" s="238">
        <f t="shared" si="173"/>
        <v>-4.3916877119952362E-3</v>
      </c>
      <c r="AF103" s="238">
        <f t="shared" si="173"/>
        <v>-3.4030639646863738E-2</v>
      </c>
      <c r="AG103" s="238">
        <f t="shared" si="173"/>
        <v>0.13571695237067366</v>
      </c>
      <c r="AH103" s="238">
        <f t="shared" si="173"/>
        <v>-3.4113446604332187E-2</v>
      </c>
      <c r="AI103" s="238">
        <f t="shared" si="173"/>
        <v>6.4338092777514053E-2</v>
      </c>
      <c r="AJ103" s="238">
        <f t="shared" si="173"/>
        <v>-5.7036129177354802E-2</v>
      </c>
      <c r="AK103" s="311"/>
      <c r="AL103" s="206"/>
      <c r="AM103" s="38">
        <f t="shared" si="171"/>
        <v>-2330488.4000000022</v>
      </c>
      <c r="AN103" s="72">
        <f t="shared" si="171"/>
        <v>-3383083.4000000004</v>
      </c>
      <c r="AO103" s="73">
        <f t="shared" si="171"/>
        <v>-1321353.6800000016</v>
      </c>
      <c r="AP103" s="73">
        <f t="shared" si="171"/>
        <v>508861.78999999911</v>
      </c>
      <c r="AQ103" s="73">
        <f t="shared" si="171"/>
        <v>-45481.759999999776</v>
      </c>
      <c r="AR103" s="73">
        <f t="shared" si="171"/>
        <v>-419032.0700000003</v>
      </c>
      <c r="AS103" s="73">
        <f t="shared" si="171"/>
        <v>1525763.7299999986</v>
      </c>
      <c r="AT103" s="73">
        <f t="shared" si="171"/>
        <v>-397818.82999999821</v>
      </c>
      <c r="AU103" s="73">
        <f t="shared" si="171"/>
        <v>589763.52999999933</v>
      </c>
      <c r="AV103" s="73">
        <f t="shared" si="171"/>
        <v>-669957.45999999903</v>
      </c>
      <c r="AW103" s="330"/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9616954</v>
      </c>
      <c r="Z104" s="115"/>
      <c r="AA104" s="236">
        <f t="shared" si="172"/>
        <v>-9.5902246242810435E-2</v>
      </c>
      <c r="AB104" s="237">
        <f t="shared" si="173"/>
        <v>-0.26202733026892799</v>
      </c>
      <c r="AC104" s="238">
        <f t="shared" si="173"/>
        <v>-0.13029855840020058</v>
      </c>
      <c r="AD104" s="238">
        <f t="shared" si="173"/>
        <v>3.3975862172771426E-3</v>
      </c>
      <c r="AE104" s="238">
        <f t="shared" si="173"/>
        <v>1.3587398148916146E-2</v>
      </c>
      <c r="AF104" s="238">
        <f t="shared" si="173"/>
        <v>-5.7883511802602497E-2</v>
      </c>
      <c r="AG104" s="238">
        <f t="shared" si="173"/>
        <v>0.21111804958118405</v>
      </c>
      <c r="AH104" s="238">
        <f t="shared" si="173"/>
        <v>-1.52875358024457E-2</v>
      </c>
      <c r="AI104" s="238">
        <f t="shared" si="173"/>
        <v>6.7968971025151703E-2</v>
      </c>
      <c r="AJ104" s="238">
        <f t="shared" si="173"/>
        <v>-7.9037906622529686E-2</v>
      </c>
      <c r="AK104" s="311"/>
      <c r="AL104" s="206"/>
      <c r="AM104" s="38">
        <f t="shared" si="171"/>
        <v>-2429287.6899999976</v>
      </c>
      <c r="AN104" s="72">
        <f t="shared" si="171"/>
        <v>-6106172.2800000012</v>
      </c>
      <c r="AO104" s="73">
        <f t="shared" si="171"/>
        <v>-3015646.8499999978</v>
      </c>
      <c r="AP104" s="73">
        <f t="shared" si="171"/>
        <v>59072.480000000447</v>
      </c>
      <c r="AQ104" s="73">
        <f t="shared" si="171"/>
        <v>245119.24000000209</v>
      </c>
      <c r="AR104" s="73">
        <f t="shared" si="171"/>
        <v>-1195644.5600000061</v>
      </c>
      <c r="AS104" s="73">
        <f t="shared" si="171"/>
        <v>3907319.3200000003</v>
      </c>
      <c r="AT104" s="73">
        <f t="shared" si="171"/>
        <v>-303429.64999999851</v>
      </c>
      <c r="AU104" s="73">
        <f t="shared" si="171"/>
        <v>1049620.0699999984</v>
      </c>
      <c r="AV104" s="73">
        <f t="shared" si="171"/>
        <v>-1490782.6899999976</v>
      </c>
      <c r="AW104" s="330"/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11875702</v>
      </c>
      <c r="Z105" s="115"/>
      <c r="AA105" s="236">
        <f t="shared" si="172"/>
        <v>-7.7562172626908385E-2</v>
      </c>
      <c r="AB105" s="237">
        <f t="shared" si="173"/>
        <v>-0.20526894881803101</v>
      </c>
      <c r="AC105" s="238">
        <f t="shared" si="173"/>
        <v>-0.10189235138493405</v>
      </c>
      <c r="AD105" s="238">
        <f t="shared" si="173"/>
        <v>-3.0587268850539969E-2</v>
      </c>
      <c r="AE105" s="238">
        <f t="shared" si="173"/>
        <v>3.2583887855731269E-2</v>
      </c>
      <c r="AF105" s="238">
        <f t="shared" si="173"/>
        <v>-0.17203412324955836</v>
      </c>
      <c r="AG105" s="238">
        <f t="shared" si="173"/>
        <v>0.33981195674571768</v>
      </c>
      <c r="AH105" s="238">
        <f t="shared" si="173"/>
        <v>-7.9662268497804917E-2</v>
      </c>
      <c r="AI105" s="238">
        <f t="shared" si="173"/>
        <v>-2.0177327705021422E-2</v>
      </c>
      <c r="AJ105" s="238">
        <f t="shared" si="173"/>
        <v>-5.5733788409079971E-2</v>
      </c>
      <c r="AK105" s="311"/>
      <c r="AL105" s="206"/>
      <c r="AM105" s="38">
        <f t="shared" si="171"/>
        <v>-2014117.75</v>
      </c>
      <c r="AN105" s="72">
        <f t="shared" si="171"/>
        <v>-4895640.3799999952</v>
      </c>
      <c r="AO105" s="73">
        <f t="shared" si="171"/>
        <v>-2746988.4299999997</v>
      </c>
      <c r="AP105" s="73">
        <f t="shared" si="171"/>
        <v>-618345.53000000119</v>
      </c>
      <c r="AQ105" s="73">
        <f t="shared" si="171"/>
        <v>715129.62000000104</v>
      </c>
      <c r="AR105" s="73">
        <f t="shared" si="171"/>
        <v>-4579784.3900000006</v>
      </c>
      <c r="AS105" s="73">
        <f t="shared" si="171"/>
        <v>7132472.429999996</v>
      </c>
      <c r="AT105" s="73">
        <f t="shared" si="171"/>
        <v>-1949397.9200000018</v>
      </c>
      <c r="AU105" s="73">
        <f t="shared" si="171"/>
        <v>-414182.59999999776</v>
      </c>
      <c r="AV105" s="73">
        <f t="shared" si="171"/>
        <v>-1234370.1899999976</v>
      </c>
      <c r="AW105" s="330"/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74">SUM(D101:D105)</f>
        <v>143346371.88999999</v>
      </c>
      <c r="E106" s="152">
        <f t="shared" si="174"/>
        <v>132433349.04999998</v>
      </c>
      <c r="F106" s="153">
        <f t="shared" si="174"/>
        <v>102779311.73</v>
      </c>
      <c r="G106" s="152">
        <f t="shared" si="174"/>
        <v>110323133.92999999</v>
      </c>
      <c r="H106" s="152">
        <f t="shared" si="174"/>
        <v>132076146.45</v>
      </c>
      <c r="I106" s="152">
        <f t="shared" si="174"/>
        <v>121033715.64</v>
      </c>
      <c r="J106" s="152">
        <f t="shared" si="174"/>
        <v>120539759.44000001</v>
      </c>
      <c r="K106" s="152">
        <f t="shared" si="174"/>
        <v>97698220.300000012</v>
      </c>
      <c r="L106" s="152">
        <f t="shared" si="174"/>
        <v>122217511.69999999</v>
      </c>
      <c r="M106" s="152">
        <f t="shared" si="174"/>
        <v>154802265.56</v>
      </c>
      <c r="N106" s="154">
        <f t="shared" si="174"/>
        <v>147675760.22999999</v>
      </c>
      <c r="O106" s="151">
        <f t="shared" si="174"/>
        <v>146545423.22</v>
      </c>
      <c r="P106" s="152">
        <f t="shared" si="174"/>
        <v>121647041.16999999</v>
      </c>
      <c r="Q106" s="152">
        <f t="shared" si="174"/>
        <v>126518771.06999999</v>
      </c>
      <c r="R106" s="152">
        <f t="shared" si="174"/>
        <v>111738024.52</v>
      </c>
      <c r="S106" s="152">
        <f t="shared" ref="S106:T106" si="175">SUM(S101:S105)</f>
        <v>118493966.14</v>
      </c>
      <c r="T106" s="152">
        <f t="shared" si="175"/>
        <v>132789131.22</v>
      </c>
      <c r="U106" s="152">
        <f t="shared" ref="U106:V106" si="176">SUM(U101:U105)</f>
        <v>140610413.97999999</v>
      </c>
      <c r="V106" s="152">
        <f t="shared" si="176"/>
        <v>119990205</v>
      </c>
      <c r="W106" s="152">
        <f t="shared" ref="W106" si="177">SUM(W101:W105)</f>
        <v>105329705.19999999</v>
      </c>
      <c r="X106" s="152">
        <f t="shared" ref="X106:Y106" si="178">SUM(X101:X105)</f>
        <v>117776123.75</v>
      </c>
      <c r="Y106" s="152">
        <f t="shared" si="178"/>
        <v>71211032</v>
      </c>
      <c r="Z106" s="154"/>
      <c r="AA106" s="240">
        <f t="shared" si="172"/>
        <v>-6.1907605970089034E-2</v>
      </c>
      <c r="AB106" s="241">
        <f t="shared" si="173"/>
        <v>-0.15137690918784788</v>
      </c>
      <c r="AC106" s="242">
        <f t="shared" si="173"/>
        <v>-4.4660789917552797E-2</v>
      </c>
      <c r="AD106" s="242">
        <f t="shared" si="173"/>
        <v>8.7164553247198434E-2</v>
      </c>
      <c r="AE106" s="242">
        <f t="shared" si="173"/>
        <v>7.4062727543476051E-2</v>
      </c>
      <c r="AF106" s="242">
        <f t="shared" si="173"/>
        <v>5.3982856796167206E-3</v>
      </c>
      <c r="AG106" s="242">
        <f t="shared" si="173"/>
        <v>0.16174582624752665</v>
      </c>
      <c r="AH106" s="242">
        <f t="shared" si="173"/>
        <v>-4.559113462256072E-3</v>
      </c>
      <c r="AI106" s="242">
        <f t="shared" si="173"/>
        <v>7.8112834364496356E-2</v>
      </c>
      <c r="AJ106" s="242">
        <f t="shared" si="173"/>
        <v>-3.6340029249670842E-2</v>
      </c>
      <c r="AK106" s="312"/>
      <c r="AL106" s="251"/>
      <c r="AM106" s="153">
        <f t="shared" si="165"/>
        <v>-9670983.7699999884</v>
      </c>
      <c r="AN106" s="155">
        <f t="shared" si="174"/>
        <v>-21699330.719999991</v>
      </c>
      <c r="AO106" s="156">
        <f t="shared" si="174"/>
        <v>-5914577.9799999986</v>
      </c>
      <c r="AP106" s="156">
        <f t="shared" ref="AP106:AQ106" si="179">SUM(AP101:AP105)</f>
        <v>8958712.7899999972</v>
      </c>
      <c r="AQ106" s="156">
        <f t="shared" si="179"/>
        <v>8170832.2100000056</v>
      </c>
      <c r="AR106" s="156">
        <f t="shared" ref="AR106:AS106" si="180">SUM(AR101:AR105)</f>
        <v>712984.76999998465</v>
      </c>
      <c r="AS106" s="156">
        <f t="shared" si="180"/>
        <v>19576698.339999989</v>
      </c>
      <c r="AT106" s="156">
        <f t="shared" ref="AT106:AU106" si="181">SUM(AT101:AT105)</f>
        <v>-549554.43999999994</v>
      </c>
      <c r="AU106" s="156">
        <f t="shared" si="181"/>
        <v>7631484.8999999994</v>
      </c>
      <c r="AV106" s="156">
        <f t="shared" ref="AV106" si="182">SUM(AV101:AV105)</f>
        <v>-4441387.95</v>
      </c>
      <c r="AW106" s="329"/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304064</v>
      </c>
      <c r="Z108" s="122"/>
      <c r="AA108" s="236">
        <f t="shared" ref="AA108:AJ108" si="183">IF(ISERROR((O108-C108)/C108)=TRUE,0,(O108-C108)/C108)</f>
        <v>0.13743279569892472</v>
      </c>
      <c r="AB108" s="237">
        <f t="shared" si="183"/>
        <v>7.1212574479477292E-2</v>
      </c>
      <c r="AC108" s="238">
        <f t="shared" si="183"/>
        <v>2.9942337391072479E-2</v>
      </c>
      <c r="AD108" s="238">
        <f t="shared" si="183"/>
        <v>0.19945437391145959</v>
      </c>
      <c r="AE108" s="238">
        <f t="shared" si="183"/>
        <v>5.420613636242301E-2</v>
      </c>
      <c r="AF108" s="238">
        <f t="shared" si="183"/>
        <v>6.0802682833209977E-2</v>
      </c>
      <c r="AG108" s="238">
        <f t="shared" si="183"/>
        <v>6.011229955541067E-2</v>
      </c>
      <c r="AH108" s="238">
        <f t="shared" si="183"/>
        <v>-1.7160392266142934E-2</v>
      </c>
      <c r="AI108" s="238">
        <f t="shared" si="183"/>
        <v>6.0100421053032135E-2</v>
      </c>
      <c r="AJ108" s="238">
        <f t="shared" si="183"/>
        <v>-1.4477769827766234E-2</v>
      </c>
      <c r="AK108" s="311"/>
      <c r="AL108" s="206"/>
      <c r="AM108" s="37">
        <f t="shared" ref="AM108:AV109" si="184">O108-C108</f>
        <v>71984</v>
      </c>
      <c r="AN108" s="72">
        <f t="shared" si="184"/>
        <v>37373</v>
      </c>
      <c r="AO108" s="73">
        <f t="shared" si="184"/>
        <v>16170</v>
      </c>
      <c r="AP108" s="73">
        <f t="shared" si="184"/>
        <v>97456</v>
      </c>
      <c r="AQ108" s="73">
        <f t="shared" si="184"/>
        <v>30460</v>
      </c>
      <c r="AR108" s="73">
        <f t="shared" si="184"/>
        <v>33107</v>
      </c>
      <c r="AS108" s="73">
        <f t="shared" si="184"/>
        <v>32085</v>
      </c>
      <c r="AT108" s="73">
        <f t="shared" si="184"/>
        <v>-10284</v>
      </c>
      <c r="AU108" s="73">
        <f t="shared" si="184"/>
        <v>31588</v>
      </c>
      <c r="AV108" s="73">
        <f t="shared" si="184"/>
        <v>-8458</v>
      </c>
      <c r="AW108" s="330"/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26851</v>
      </c>
      <c r="Z109" s="122"/>
      <c r="AA109" s="236">
        <f t="shared" ref="AA109:AA113" si="185">IF(ISERROR((O109-C109)/C109)=TRUE,0,(O109-C109)/C109)</f>
        <v>0.23976499976870055</v>
      </c>
      <c r="AB109" s="237">
        <f t="shared" ref="AB109:AJ113" si="186">IF(ISERROR((P109-D109)/D109)=TRUE,0,(P109-D109)/D109)</f>
        <v>-2.202339986235375E-2</v>
      </c>
      <c r="AC109" s="238">
        <f t="shared" si="186"/>
        <v>3.6188226816917198E-2</v>
      </c>
      <c r="AD109" s="238">
        <f t="shared" si="186"/>
        <v>-3.421222115966354E-2</v>
      </c>
      <c r="AE109" s="238">
        <f t="shared" si="186"/>
        <v>-5.1037201469687689E-2</v>
      </c>
      <c r="AF109" s="238">
        <f t="shared" si="186"/>
        <v>-3.7369744879626306E-2</v>
      </c>
      <c r="AG109" s="238">
        <f t="shared" si="186"/>
        <v>8.3815903197925673E-2</v>
      </c>
      <c r="AH109" s="238">
        <f t="shared" si="186"/>
        <v>-4.8353745824717673E-2</v>
      </c>
      <c r="AI109" s="238">
        <f t="shared" si="186"/>
        <v>8.5403190534287885E-3</v>
      </c>
      <c r="AJ109" s="238">
        <f t="shared" si="186"/>
        <v>9.6616328159458947E-4</v>
      </c>
      <c r="AK109" s="311"/>
      <c r="AL109" s="206"/>
      <c r="AM109" s="37">
        <f t="shared" si="184"/>
        <v>10366</v>
      </c>
      <c r="AN109" s="72">
        <f t="shared" si="184"/>
        <v>-1120</v>
      </c>
      <c r="AO109" s="73">
        <f t="shared" si="184"/>
        <v>1808</v>
      </c>
      <c r="AP109" s="73">
        <f t="shared" si="184"/>
        <v>-1753</v>
      </c>
      <c r="AQ109" s="73">
        <f t="shared" si="184"/>
        <v>-2667</v>
      </c>
      <c r="AR109" s="73">
        <f t="shared" si="184"/>
        <v>-1768</v>
      </c>
      <c r="AS109" s="73">
        <f t="shared" si="184"/>
        <v>3879</v>
      </c>
      <c r="AT109" s="73">
        <f t="shared" si="184"/>
        <v>-2432</v>
      </c>
      <c r="AU109" s="73">
        <f t="shared" si="184"/>
        <v>371</v>
      </c>
      <c r="AV109" s="73">
        <f t="shared" si="184"/>
        <v>46</v>
      </c>
      <c r="AW109" s="330"/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42773</v>
      </c>
      <c r="Z110" s="122"/>
      <c r="AA110" s="236">
        <f t="shared" si="185"/>
        <v>5.0084628404369905E-2</v>
      </c>
      <c r="AB110" s="237">
        <f t="shared" si="186"/>
        <v>-1.4149903988415652E-2</v>
      </c>
      <c r="AC110" s="238">
        <f t="shared" si="186"/>
        <v>-2.2905873450142614E-2</v>
      </c>
      <c r="AD110" s="238">
        <f t="shared" si="186"/>
        <v>0.16366093325103018</v>
      </c>
      <c r="AE110" s="238">
        <f t="shared" si="186"/>
        <v>8.8658328165882733E-2</v>
      </c>
      <c r="AF110" s="238">
        <f t="shared" si="186"/>
        <v>3.9358301316831393E-2</v>
      </c>
      <c r="AG110" s="238">
        <f t="shared" si="186"/>
        <v>0.18942767471285143</v>
      </c>
      <c r="AH110" s="238">
        <f t="shared" si="186"/>
        <v>-1.8001232961161722E-2</v>
      </c>
      <c r="AI110" s="238">
        <f t="shared" si="186"/>
        <v>5.5156378667269468E-2</v>
      </c>
      <c r="AJ110" s="238">
        <f t="shared" si="186"/>
        <v>2.6360744580584353E-3</v>
      </c>
      <c r="AK110" s="311"/>
      <c r="AL110" s="206"/>
      <c r="AM110" s="37">
        <f t="shared" ref="AM110:AM140" si="187">O110-C110</f>
        <v>3255</v>
      </c>
      <c r="AN110" s="72">
        <f t="shared" ref="AN110:AV112" si="188">P110-D110</f>
        <v>-899</v>
      </c>
      <c r="AO110" s="73">
        <f t="shared" si="188"/>
        <v>-1574</v>
      </c>
      <c r="AP110" s="73">
        <f t="shared" si="188"/>
        <v>9810</v>
      </c>
      <c r="AQ110" s="73">
        <f t="shared" si="188"/>
        <v>5862</v>
      </c>
      <c r="AR110" s="73">
        <f t="shared" si="188"/>
        <v>2684</v>
      </c>
      <c r="AS110" s="73">
        <f t="shared" si="188"/>
        <v>11528</v>
      </c>
      <c r="AT110" s="73">
        <f t="shared" si="188"/>
        <v>-1314</v>
      </c>
      <c r="AU110" s="73">
        <f t="shared" si="188"/>
        <v>3416</v>
      </c>
      <c r="AV110" s="73">
        <f t="shared" si="188"/>
        <v>179</v>
      </c>
      <c r="AW110" s="330"/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8510</v>
      </c>
      <c r="Z111" s="122"/>
      <c r="AA111" s="236">
        <f t="shared" si="185"/>
        <v>6.6842761758015998E-2</v>
      </c>
      <c r="AB111" s="237">
        <f t="shared" si="186"/>
        <v>-0.12573014018691589</v>
      </c>
      <c r="AC111" s="238">
        <f t="shared" si="186"/>
        <v>-4.1025980911983034E-2</v>
      </c>
      <c r="AD111" s="238">
        <f t="shared" si="186"/>
        <v>0.13739198743126474</v>
      </c>
      <c r="AE111" s="238">
        <f t="shared" si="186"/>
        <v>3.0856028418193217E-2</v>
      </c>
      <c r="AF111" s="238">
        <f t="shared" si="186"/>
        <v>2.6066514554380141E-2</v>
      </c>
      <c r="AG111" s="238">
        <f t="shared" si="186"/>
        <v>0.24698888202594194</v>
      </c>
      <c r="AH111" s="238">
        <f t="shared" si="186"/>
        <v>-2.964254577157803E-2</v>
      </c>
      <c r="AI111" s="238">
        <f t="shared" si="186"/>
        <v>7.163461538461538E-2</v>
      </c>
      <c r="AJ111" s="238">
        <f t="shared" si="186"/>
        <v>-3.4263438654082892E-2</v>
      </c>
      <c r="AK111" s="311"/>
      <c r="AL111" s="206"/>
      <c r="AM111" s="37">
        <f t="shared" si="187"/>
        <v>911</v>
      </c>
      <c r="AN111" s="72">
        <f t="shared" si="188"/>
        <v>-1722</v>
      </c>
      <c r="AO111" s="73">
        <f t="shared" si="188"/>
        <v>-619</v>
      </c>
      <c r="AP111" s="73">
        <f t="shared" si="188"/>
        <v>1749</v>
      </c>
      <c r="AQ111" s="73">
        <f t="shared" si="188"/>
        <v>443</v>
      </c>
      <c r="AR111" s="73">
        <f t="shared" si="188"/>
        <v>377</v>
      </c>
      <c r="AS111" s="73">
        <f t="shared" si="188"/>
        <v>3199</v>
      </c>
      <c r="AT111" s="73">
        <f t="shared" si="188"/>
        <v>-476</v>
      </c>
      <c r="AU111" s="73">
        <f t="shared" si="188"/>
        <v>894</v>
      </c>
      <c r="AV111" s="73">
        <f t="shared" si="188"/>
        <v>-501</v>
      </c>
      <c r="AW111" s="330"/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1167</v>
      </c>
      <c r="Z112" s="122"/>
      <c r="AA112" s="236">
        <f t="shared" si="185"/>
        <v>5.5214723926380369E-2</v>
      </c>
      <c r="AB112" s="237">
        <f t="shared" si="186"/>
        <v>-0.10862315388280133</v>
      </c>
      <c r="AC112" s="238">
        <f t="shared" si="186"/>
        <v>1.4592274678111588E-2</v>
      </c>
      <c r="AD112" s="238">
        <f t="shared" si="186"/>
        <v>5.5319148936170209E-2</v>
      </c>
      <c r="AE112" s="238">
        <f t="shared" si="186"/>
        <v>8.7017873941674512E-2</v>
      </c>
      <c r="AF112" s="238">
        <f t="shared" si="186"/>
        <v>-1.7873100983020553E-2</v>
      </c>
      <c r="AG112" s="238">
        <f t="shared" si="186"/>
        <v>0.41350649350649349</v>
      </c>
      <c r="AH112" s="238">
        <f t="shared" si="186"/>
        <v>8.6425141859450022E-2</v>
      </c>
      <c r="AI112" s="238">
        <f t="shared" si="186"/>
        <v>0.20098846787479407</v>
      </c>
      <c r="AJ112" s="238">
        <f t="shared" si="186"/>
        <v>3.7348272642390289E-2</v>
      </c>
      <c r="AK112" s="311"/>
      <c r="AL112" s="206"/>
      <c r="AM112" s="37">
        <f t="shared" si="187"/>
        <v>117</v>
      </c>
      <c r="AN112" s="72">
        <f t="shared" si="188"/>
        <v>-228</v>
      </c>
      <c r="AO112" s="73">
        <f t="shared" si="188"/>
        <v>34</v>
      </c>
      <c r="AP112" s="73">
        <f t="shared" si="188"/>
        <v>117</v>
      </c>
      <c r="AQ112" s="73">
        <f t="shared" si="188"/>
        <v>185</v>
      </c>
      <c r="AR112" s="73">
        <f t="shared" si="188"/>
        <v>-40</v>
      </c>
      <c r="AS112" s="73">
        <f t="shared" si="188"/>
        <v>796</v>
      </c>
      <c r="AT112" s="73">
        <f t="shared" si="188"/>
        <v>198</v>
      </c>
      <c r="AU112" s="73">
        <f t="shared" si="188"/>
        <v>366</v>
      </c>
      <c r="AV112" s="73">
        <f t="shared" si="188"/>
        <v>80</v>
      </c>
      <c r="AW112" s="330"/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189">SUM(D108:D112)</f>
        <v>654993</v>
      </c>
      <c r="E113" s="77">
        <f t="shared" si="189"/>
        <v>676133</v>
      </c>
      <c r="F113" s="79">
        <f t="shared" si="189"/>
        <v>614638</v>
      </c>
      <c r="G113" s="77">
        <f t="shared" si="189"/>
        <v>696787</v>
      </c>
      <c r="H113" s="77">
        <f t="shared" si="189"/>
        <v>676705</v>
      </c>
      <c r="I113" s="77">
        <f t="shared" si="189"/>
        <v>655765</v>
      </c>
      <c r="J113" s="77">
        <f t="shared" si="189"/>
        <v>740927</v>
      </c>
      <c r="K113" s="77">
        <f t="shared" si="189"/>
        <v>645262</v>
      </c>
      <c r="L113" s="77">
        <f t="shared" si="189"/>
        <v>716485</v>
      </c>
      <c r="M113" s="77">
        <f t="shared" si="189"/>
        <v>764136</v>
      </c>
      <c r="N113" s="78">
        <f t="shared" si="189"/>
        <v>704385</v>
      </c>
      <c r="O113" s="76">
        <f t="shared" si="189"/>
        <v>734381</v>
      </c>
      <c r="P113" s="77">
        <f t="shared" si="189"/>
        <v>688397</v>
      </c>
      <c r="Q113" s="77">
        <f t="shared" si="189"/>
        <v>691952</v>
      </c>
      <c r="R113" s="77">
        <f t="shared" si="189"/>
        <v>722017</v>
      </c>
      <c r="S113" s="77">
        <f t="shared" ref="S113:T113" si="190">SUM(S108:S112)</f>
        <v>731070</v>
      </c>
      <c r="T113" s="77">
        <f t="shared" si="190"/>
        <v>711065</v>
      </c>
      <c r="U113" s="77">
        <f t="shared" ref="U113:V113" si="191">SUM(U108:U112)</f>
        <v>707252</v>
      </c>
      <c r="V113" s="77">
        <f t="shared" si="191"/>
        <v>726619</v>
      </c>
      <c r="W113" s="77">
        <f t="shared" ref="W113" si="192">SUM(W108:W112)</f>
        <v>681897</v>
      </c>
      <c r="X113" s="77">
        <f t="shared" ref="X113:Y113" si="193">SUM(X108:X112)</f>
        <v>707831</v>
      </c>
      <c r="Y113" s="77">
        <f t="shared" si="193"/>
        <v>383365</v>
      </c>
      <c r="Z113" s="78"/>
      <c r="AA113" s="208">
        <f t="shared" si="185"/>
        <v>0.13374491314523548</v>
      </c>
      <c r="AB113" s="212">
        <f t="shared" si="186"/>
        <v>5.0999018310119347E-2</v>
      </c>
      <c r="AC113" s="213">
        <f t="shared" si="186"/>
        <v>2.3396284458826886E-2</v>
      </c>
      <c r="AD113" s="213">
        <f t="shared" si="186"/>
        <v>0.17470283321239494</v>
      </c>
      <c r="AE113" s="213">
        <f t="shared" si="186"/>
        <v>4.9201549397448571E-2</v>
      </c>
      <c r="AF113" s="213">
        <f t="shared" si="186"/>
        <v>5.0775448681478638E-2</v>
      </c>
      <c r="AG113" s="213">
        <f t="shared" si="186"/>
        <v>7.8514406837815381E-2</v>
      </c>
      <c r="AH113" s="213">
        <f t="shared" si="186"/>
        <v>-1.9310944263065052E-2</v>
      </c>
      <c r="AI113" s="213">
        <f t="shared" si="186"/>
        <v>5.6775387362032789E-2</v>
      </c>
      <c r="AJ113" s="213">
        <f t="shared" si="186"/>
        <v>-1.2078410573843137E-2</v>
      </c>
      <c r="AK113" s="305"/>
      <c r="AL113" s="214"/>
      <c r="AM113" s="79">
        <f t="shared" si="189"/>
        <v>86633</v>
      </c>
      <c r="AN113" s="80">
        <f t="shared" si="189"/>
        <v>33404</v>
      </c>
      <c r="AO113" s="81">
        <f t="shared" si="189"/>
        <v>15819</v>
      </c>
      <c r="AP113" s="81">
        <f t="shared" ref="AP113:AQ113" si="194">SUM(AP108:AP112)</f>
        <v>107379</v>
      </c>
      <c r="AQ113" s="81">
        <f t="shared" si="194"/>
        <v>34283</v>
      </c>
      <c r="AR113" s="81">
        <f t="shared" ref="AR113:AS113" si="195">SUM(AR108:AR112)</f>
        <v>34360</v>
      </c>
      <c r="AS113" s="81">
        <f t="shared" si="195"/>
        <v>51487</v>
      </c>
      <c r="AT113" s="81">
        <f t="shared" ref="AT113:AU113" si="196">SUM(AT108:AT112)</f>
        <v>-14308</v>
      </c>
      <c r="AU113" s="81">
        <f t="shared" si="196"/>
        <v>36635</v>
      </c>
      <c r="AV113" s="81">
        <f t="shared" ref="AV113" si="197">SUM(AV108:AV112)</f>
        <v>-8654</v>
      </c>
      <c r="AW113" s="318"/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98">+E94-E101</f>
        <v>-8232801.1299999952</v>
      </c>
      <c r="F115" s="114">
        <f t="shared" si="198"/>
        <v>-1468511.5199999958</v>
      </c>
      <c r="G115" s="114">
        <f t="shared" si="198"/>
        <v>10157627.849999994</v>
      </c>
      <c r="H115" s="114">
        <f t="shared" si="198"/>
        <v>4679098.7800000012</v>
      </c>
      <c r="I115" s="114">
        <f t="shared" si="198"/>
        <v>-5798040.2800000012</v>
      </c>
      <c r="J115" s="114">
        <f t="shared" si="198"/>
        <v>-2638477.8100000024</v>
      </c>
      <c r="K115" s="114">
        <f t="shared" si="198"/>
        <v>5066323.1900000051</v>
      </c>
      <c r="L115" s="114">
        <f t="shared" si="198"/>
        <v>15679756.099999994</v>
      </c>
      <c r="M115" s="114">
        <f t="shared" si="198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99">+P94-P101</f>
        <v>2146626.3900000006</v>
      </c>
      <c r="Q115" s="114">
        <f t="shared" si="199"/>
        <v>1646842.7900000066</v>
      </c>
      <c r="R115" s="114">
        <f t="shared" si="199"/>
        <v>-5539273.9799999967</v>
      </c>
      <c r="S115" s="114">
        <f t="shared" si="199"/>
        <v>20023939.359999985</v>
      </c>
      <c r="T115" s="114">
        <f t="shared" ref="T115:U115" si="200">+T94-T101</f>
        <v>10606888.920000002</v>
      </c>
      <c r="U115" s="114">
        <f t="shared" si="200"/>
        <v>-4381893.3100000024</v>
      </c>
      <c r="V115" s="114">
        <f t="shared" ref="V115:W115" si="201">+V94-V101</f>
        <v>-2660060</v>
      </c>
      <c r="W115" s="114">
        <f t="shared" si="201"/>
        <v>4882823.4900000021</v>
      </c>
      <c r="X115" s="114">
        <f t="shared" ref="X115:Y115" si="202">+X94-X101</f>
        <v>20738362.63000001</v>
      </c>
      <c r="Y115" s="114">
        <f t="shared" si="202"/>
        <v>19845093</v>
      </c>
      <c r="Z115" s="115"/>
      <c r="AA115" s="236">
        <f t="shared" ref="AA115:AJ115" si="203">IF(ISERROR((O115-C115)/C115)=TRUE,0,(O115-C115)/C115)</f>
        <v>-0.61227782423816879</v>
      </c>
      <c r="AB115" s="237">
        <f t="shared" si="203"/>
        <v>-1.1706068272507968</v>
      </c>
      <c r="AC115" s="238">
        <f t="shared" si="203"/>
        <v>-1.2000343217327305</v>
      </c>
      <c r="AD115" s="238">
        <f t="shared" si="203"/>
        <v>2.7720330447254593</v>
      </c>
      <c r="AE115" s="238">
        <f t="shared" si="203"/>
        <v>0.97132043580430993</v>
      </c>
      <c r="AF115" s="238">
        <f t="shared" si="203"/>
        <v>1.2668657830728676</v>
      </c>
      <c r="AG115" s="238">
        <f t="shared" si="203"/>
        <v>-0.24424579713337186</v>
      </c>
      <c r="AH115" s="238">
        <f t="shared" si="203"/>
        <v>8.1797883303015521E-3</v>
      </c>
      <c r="AI115" s="238">
        <f t="shared" si="203"/>
        <v>-3.6219501425056699E-2</v>
      </c>
      <c r="AJ115" s="238">
        <f t="shared" si="203"/>
        <v>0.32262023068075774</v>
      </c>
      <c r="AK115" s="311"/>
      <c r="AL115" s="206"/>
      <c r="AM115" s="38">
        <f t="shared" ref="AM115:AV115" si="204">O115-C115</f>
        <v>2736637.8999999911</v>
      </c>
      <c r="AN115" s="72">
        <f t="shared" si="204"/>
        <v>14728927.019999996</v>
      </c>
      <c r="AO115" s="73">
        <f t="shared" si="204"/>
        <v>9879643.9200000018</v>
      </c>
      <c r="AP115" s="73">
        <f t="shared" si="204"/>
        <v>-4070762.4600000009</v>
      </c>
      <c r="AQ115" s="73">
        <f t="shared" si="204"/>
        <v>9866311.5099999905</v>
      </c>
      <c r="AR115" s="73">
        <f t="shared" si="204"/>
        <v>5927790.1400000006</v>
      </c>
      <c r="AS115" s="73">
        <f t="shared" si="204"/>
        <v>1416146.9699999988</v>
      </c>
      <c r="AT115" s="73">
        <f t="shared" si="204"/>
        <v>-21582.189999997616</v>
      </c>
      <c r="AU115" s="73">
        <f t="shared" si="204"/>
        <v>-183499.70000000298</v>
      </c>
      <c r="AV115" s="73">
        <f t="shared" si="204"/>
        <v>5058606.5300000161</v>
      </c>
      <c r="AW115" s="330"/>
      <c r="AX115" s="118"/>
    </row>
    <row r="116" spans="1:50" s="41" customFormat="1" x14ac:dyDescent="0.35">
      <c r="A116" s="172"/>
      <c r="B116" s="42" t="s">
        <v>31</v>
      </c>
      <c r="C116" s="113">
        <f t="shared" ref="C116:D119" si="205">+C95-C102</f>
        <v>2851470.9000000004</v>
      </c>
      <c r="D116" s="114">
        <f t="shared" si="205"/>
        <v>-655268.83999999985</v>
      </c>
      <c r="E116" s="114">
        <f t="shared" si="198"/>
        <v>-528249.9700000002</v>
      </c>
      <c r="F116" s="114">
        <f t="shared" si="198"/>
        <v>-1053630.9900000002</v>
      </c>
      <c r="G116" s="114">
        <f t="shared" si="198"/>
        <v>365136.66000000015</v>
      </c>
      <c r="H116" s="114">
        <f t="shared" si="198"/>
        <v>963023.36000000034</v>
      </c>
      <c r="I116" s="114">
        <f t="shared" si="198"/>
        <v>369161.12999999989</v>
      </c>
      <c r="J116" s="114">
        <f t="shared" si="198"/>
        <v>507580.77</v>
      </c>
      <c r="K116" s="114">
        <f t="shared" si="198"/>
        <v>1515777.8600000003</v>
      </c>
      <c r="L116" s="114">
        <f t="shared" si="198"/>
        <v>2606503.7400000002</v>
      </c>
      <c r="M116" s="114">
        <f t="shared" si="198"/>
        <v>2144613.4899999998</v>
      </c>
      <c r="N116" s="115">
        <f t="shared" si="198"/>
        <v>-798047.84999999963</v>
      </c>
      <c r="O116" s="113">
        <f t="shared" si="198"/>
        <v>888235.11000000034</v>
      </c>
      <c r="P116" s="114">
        <f t="shared" ref="P116:S116" si="206">+P95-P102</f>
        <v>841213.25</v>
      </c>
      <c r="Q116" s="114">
        <f t="shared" si="206"/>
        <v>241093.71000000043</v>
      </c>
      <c r="R116" s="114">
        <f t="shared" si="206"/>
        <v>164688.1799999997</v>
      </c>
      <c r="S116" s="114">
        <f t="shared" si="206"/>
        <v>1277468.7100000004</v>
      </c>
      <c r="T116" s="114">
        <f t="shared" ref="T116:U116" si="207">+T95-T102</f>
        <v>1390774.1400000001</v>
      </c>
      <c r="U116" s="114">
        <f t="shared" si="207"/>
        <v>96624.810000000056</v>
      </c>
      <c r="V116" s="114">
        <f t="shared" ref="V116:W116" si="208">+V95-V102</f>
        <v>138917</v>
      </c>
      <c r="W116" s="114">
        <f t="shared" si="208"/>
        <v>915672.41999999993</v>
      </c>
      <c r="X116" s="114">
        <f t="shared" ref="X116:Y116" si="209">+X95-X102</f>
        <v>1468045.62</v>
      </c>
      <c r="Y116" s="114">
        <f t="shared" si="209"/>
        <v>1424778</v>
      </c>
      <c r="Z116" s="115"/>
      <c r="AA116" s="236">
        <f t="shared" ref="AA116:AA120" si="210">IF(ISERROR((O116-C116)/C116)=TRUE,0,(O116-C116)/C116)</f>
        <v>-0.68849932503256472</v>
      </c>
      <c r="AB116" s="237">
        <f t="shared" ref="AB116:AJ120" si="211">IF(ISERROR((P116-D116)/D116)=TRUE,0,(P116-D116)/D116)</f>
        <v>-2.2837681248508632</v>
      </c>
      <c r="AC116" s="238">
        <f t="shared" si="211"/>
        <v>-1.4564008020672492</v>
      </c>
      <c r="AD116" s="238">
        <f t="shared" si="211"/>
        <v>-1.1563053683529181</v>
      </c>
      <c r="AE116" s="238">
        <f t="shared" si="211"/>
        <v>2.4986043581600379</v>
      </c>
      <c r="AF116" s="238">
        <f t="shared" si="211"/>
        <v>0.44417487442879855</v>
      </c>
      <c r="AG116" s="238">
        <f t="shared" si="211"/>
        <v>-0.73825844015592845</v>
      </c>
      <c r="AH116" s="238">
        <f t="shared" si="211"/>
        <v>-0.72631547881532232</v>
      </c>
      <c r="AI116" s="238">
        <f t="shared" si="211"/>
        <v>-0.39590592779868172</v>
      </c>
      <c r="AJ116" s="238">
        <f t="shared" si="211"/>
        <v>-0.43677593955802269</v>
      </c>
      <c r="AK116" s="311"/>
      <c r="AL116" s="206"/>
      <c r="AM116" s="38">
        <f t="shared" si="187"/>
        <v>-1963235.79</v>
      </c>
      <c r="AN116" s="72">
        <f t="shared" ref="AN116:AV119" si="212">P116-D116</f>
        <v>1496482.0899999999</v>
      </c>
      <c r="AO116" s="73">
        <f t="shared" si="212"/>
        <v>769343.68000000063</v>
      </c>
      <c r="AP116" s="73">
        <f t="shared" si="212"/>
        <v>1218319.17</v>
      </c>
      <c r="AQ116" s="73">
        <f t="shared" si="212"/>
        <v>912332.05000000028</v>
      </c>
      <c r="AR116" s="73">
        <f t="shared" si="212"/>
        <v>427750.7799999998</v>
      </c>
      <c r="AS116" s="73">
        <f t="shared" si="212"/>
        <v>-272536.31999999983</v>
      </c>
      <c r="AT116" s="73">
        <f t="shared" si="212"/>
        <v>-368663.77</v>
      </c>
      <c r="AU116" s="73">
        <f t="shared" si="212"/>
        <v>-600105.44000000041</v>
      </c>
      <c r="AV116" s="73">
        <f t="shared" si="212"/>
        <v>-1138458.1200000001</v>
      </c>
      <c r="AW116" s="330"/>
      <c r="AX116" s="118"/>
    </row>
    <row r="117" spans="1:50" s="41" customFormat="1" x14ac:dyDescent="0.35">
      <c r="A117" s="172"/>
      <c r="B117" s="42" t="s">
        <v>32</v>
      </c>
      <c r="C117" s="113">
        <f t="shared" si="205"/>
        <v>-1166818.6400000006</v>
      </c>
      <c r="D117" s="114">
        <f t="shared" si="205"/>
        <v>-1996617.0600000005</v>
      </c>
      <c r="E117" s="114">
        <f t="shared" si="198"/>
        <v>-2243015.5100000016</v>
      </c>
      <c r="F117" s="114">
        <f t="shared" si="198"/>
        <v>170557.3900000006</v>
      </c>
      <c r="G117" s="114">
        <f t="shared" si="198"/>
        <v>1644583.1400000006</v>
      </c>
      <c r="H117" s="114">
        <f t="shared" si="198"/>
        <v>428173.46000000089</v>
      </c>
      <c r="I117" s="114">
        <f t="shared" si="198"/>
        <v>305294.1099999994</v>
      </c>
      <c r="J117" s="114">
        <f t="shared" si="198"/>
        <v>-282210.89999999851</v>
      </c>
      <c r="K117" s="114">
        <f t="shared" si="198"/>
        <v>2076035.7200000007</v>
      </c>
      <c r="L117" s="114">
        <f t="shared" si="198"/>
        <v>3351471.709999999</v>
      </c>
      <c r="M117" s="114">
        <f t="shared" si="198"/>
        <v>2035637.2800000012</v>
      </c>
      <c r="N117" s="115">
        <f t="shared" si="198"/>
        <v>615408.80999999866</v>
      </c>
      <c r="O117" s="113">
        <f t="shared" si="198"/>
        <v>268573.17000000179</v>
      </c>
      <c r="P117" s="114">
        <f t="shared" ref="P117:S117" si="213">+P96-P103</f>
        <v>1134430.9900000002</v>
      </c>
      <c r="Q117" s="114">
        <f t="shared" si="213"/>
        <v>-1150404.4100000001</v>
      </c>
      <c r="R117" s="114">
        <f t="shared" si="213"/>
        <v>-768740.3200000003</v>
      </c>
      <c r="S117" s="114">
        <f t="shared" si="213"/>
        <v>2311290.67</v>
      </c>
      <c r="T117" s="114">
        <f t="shared" ref="T117:U117" si="214">+T96-T103</f>
        <v>1628690.2200000007</v>
      </c>
      <c r="U117" s="114">
        <f t="shared" si="214"/>
        <v>-160750.74000000022</v>
      </c>
      <c r="V117" s="114">
        <f t="shared" ref="V117:W117" si="215">+V96-V103</f>
        <v>610042</v>
      </c>
      <c r="W117" s="114">
        <f t="shared" si="215"/>
        <v>986846.50000000186</v>
      </c>
      <c r="X117" s="114">
        <f t="shared" ref="X117:Y117" si="216">+X96-X103</f>
        <v>3596598.4999999981</v>
      </c>
      <c r="Y117" s="114">
        <f t="shared" si="216"/>
        <v>3772064</v>
      </c>
      <c r="Z117" s="115"/>
      <c r="AA117" s="236">
        <f t="shared" si="210"/>
        <v>-1.2301755909555934</v>
      </c>
      <c r="AB117" s="237">
        <f t="shared" si="211"/>
        <v>-1.5681765485866379</v>
      </c>
      <c r="AC117" s="238">
        <f t="shared" si="211"/>
        <v>-0.48711705074210598</v>
      </c>
      <c r="AD117" s="238">
        <f t="shared" si="211"/>
        <v>-5.5072237561796511</v>
      </c>
      <c r="AE117" s="238">
        <f t="shared" si="211"/>
        <v>0.40539606285882213</v>
      </c>
      <c r="AF117" s="238">
        <f t="shared" si="211"/>
        <v>2.8038093720241259</v>
      </c>
      <c r="AG117" s="238">
        <f t="shared" si="211"/>
        <v>-1.5265438628999444</v>
      </c>
      <c r="AH117" s="238">
        <f t="shared" si="211"/>
        <v>-3.1616528631601515</v>
      </c>
      <c r="AI117" s="238">
        <f t="shared" si="211"/>
        <v>-0.52464859323326019</v>
      </c>
      <c r="AJ117" s="238">
        <f t="shared" si="211"/>
        <v>7.3140044497048487E-2</v>
      </c>
      <c r="AK117" s="311"/>
      <c r="AL117" s="206"/>
      <c r="AM117" s="38">
        <f t="shared" si="187"/>
        <v>1435391.8100000024</v>
      </c>
      <c r="AN117" s="72">
        <f t="shared" si="212"/>
        <v>3131048.0500000007</v>
      </c>
      <c r="AO117" s="73">
        <f t="shared" si="212"/>
        <v>1092611.1000000015</v>
      </c>
      <c r="AP117" s="73">
        <f t="shared" si="212"/>
        <v>-939297.71000000089</v>
      </c>
      <c r="AQ117" s="73">
        <f t="shared" si="212"/>
        <v>666707.52999999933</v>
      </c>
      <c r="AR117" s="73">
        <f t="shared" si="212"/>
        <v>1200516.7599999998</v>
      </c>
      <c r="AS117" s="73">
        <f t="shared" si="212"/>
        <v>-466044.84999999963</v>
      </c>
      <c r="AT117" s="73">
        <f t="shared" si="212"/>
        <v>892252.89999999851</v>
      </c>
      <c r="AU117" s="73">
        <f t="shared" si="212"/>
        <v>-1089189.2199999988</v>
      </c>
      <c r="AV117" s="73">
        <f t="shared" si="212"/>
        <v>245126.78999999911</v>
      </c>
      <c r="AW117" s="330"/>
      <c r="AX117" s="118"/>
    </row>
    <row r="118" spans="1:50" s="41" customFormat="1" x14ac:dyDescent="0.35">
      <c r="A118" s="172"/>
      <c r="B118" s="42" t="s">
        <v>33</v>
      </c>
      <c r="C118" s="113">
        <f t="shared" si="205"/>
        <v>435183.5</v>
      </c>
      <c r="D118" s="114">
        <f t="shared" si="205"/>
        <v>-771327.67000000179</v>
      </c>
      <c r="E118" s="114">
        <f t="shared" si="198"/>
        <v>-3159864.4800000004</v>
      </c>
      <c r="F118" s="114">
        <f t="shared" si="198"/>
        <v>1084464.0600000024</v>
      </c>
      <c r="G118" s="114">
        <f t="shared" si="198"/>
        <v>6255234.1500000022</v>
      </c>
      <c r="H118" s="114">
        <f t="shared" si="198"/>
        <v>-5417.7800000049174</v>
      </c>
      <c r="I118" s="114">
        <f t="shared" si="198"/>
        <v>2006621.1999999993</v>
      </c>
      <c r="J118" s="114">
        <f t="shared" si="198"/>
        <v>-48273.319999996573</v>
      </c>
      <c r="K118" s="114">
        <f t="shared" si="198"/>
        <v>1291401.7399999984</v>
      </c>
      <c r="L118" s="114">
        <f t="shared" si="198"/>
        <v>3248566.9800000042</v>
      </c>
      <c r="M118" s="114">
        <f t="shared" si="198"/>
        <v>2846014.1099999994</v>
      </c>
      <c r="N118" s="115">
        <f t="shared" si="198"/>
        <v>416183.5</v>
      </c>
      <c r="O118" s="113">
        <f t="shared" si="198"/>
        <v>-385697.08999999985</v>
      </c>
      <c r="P118" s="114">
        <f t="shared" ref="P118:S118" si="217">+P97-P104</f>
        <v>2971097.8200000003</v>
      </c>
      <c r="Q118" s="114">
        <f t="shared" si="217"/>
        <v>-1511620.7200000025</v>
      </c>
      <c r="R118" s="114">
        <f t="shared" si="217"/>
        <v>581709.3599999994</v>
      </c>
      <c r="S118" s="114">
        <f t="shared" si="217"/>
        <v>3114440.379999999</v>
      </c>
      <c r="T118" s="114">
        <f t="shared" ref="T118:U118" si="218">+T97-T104</f>
        <v>4898129.0400000028</v>
      </c>
      <c r="U118" s="114">
        <f t="shared" si="218"/>
        <v>5229523.879999999</v>
      </c>
      <c r="V118" s="114">
        <f t="shared" ref="V118:W118" si="219">+V97-V104</f>
        <v>820970</v>
      </c>
      <c r="W118" s="114">
        <f t="shared" si="219"/>
        <v>872202.41999999993</v>
      </c>
      <c r="X118" s="114">
        <f t="shared" ref="X118:Y118" si="220">+X97-X104</f>
        <v>6624094.4100000001</v>
      </c>
      <c r="Y118" s="114">
        <f t="shared" si="220"/>
        <v>4964016</v>
      </c>
      <c r="Z118" s="115"/>
      <c r="AA118" s="236">
        <f t="shared" si="210"/>
        <v>-1.8862861068951371</v>
      </c>
      <c r="AB118" s="237">
        <f t="shared" si="211"/>
        <v>-4.8519269249085717</v>
      </c>
      <c r="AC118" s="238">
        <f t="shared" si="211"/>
        <v>-0.52161849675274607</v>
      </c>
      <c r="AD118" s="238">
        <f t="shared" si="211"/>
        <v>-0.46359738283996416</v>
      </c>
      <c r="AE118" s="238">
        <f t="shared" si="211"/>
        <v>-0.50210650707615834</v>
      </c>
      <c r="AF118" s="238">
        <f t="shared" si="211"/>
        <v>-905.08415254874819</v>
      </c>
      <c r="AG118" s="238">
        <f t="shared" si="211"/>
        <v>1.6061340725394513</v>
      </c>
      <c r="AH118" s="238">
        <f t="shared" si="211"/>
        <v>-18.006702667230229</v>
      </c>
      <c r="AI118" s="238">
        <f t="shared" si="211"/>
        <v>-0.32460798759648485</v>
      </c>
      <c r="AJ118" s="238">
        <f t="shared" si="211"/>
        <v>1.0390819862362795</v>
      </c>
      <c r="AK118" s="311"/>
      <c r="AL118" s="206"/>
      <c r="AM118" s="38">
        <f t="shared" si="187"/>
        <v>-820880.58999999985</v>
      </c>
      <c r="AN118" s="72">
        <f t="shared" si="212"/>
        <v>3742425.4900000021</v>
      </c>
      <c r="AO118" s="73">
        <f t="shared" si="212"/>
        <v>1648243.7599999979</v>
      </c>
      <c r="AP118" s="73">
        <f t="shared" si="212"/>
        <v>-502754.70000000298</v>
      </c>
      <c r="AQ118" s="73">
        <f t="shared" si="212"/>
        <v>-3140793.7700000033</v>
      </c>
      <c r="AR118" s="73">
        <f t="shared" si="212"/>
        <v>4903546.8200000077</v>
      </c>
      <c r="AS118" s="73">
        <f t="shared" si="212"/>
        <v>3222902.6799999997</v>
      </c>
      <c r="AT118" s="73">
        <f t="shared" si="212"/>
        <v>869243.31999999657</v>
      </c>
      <c r="AU118" s="73">
        <f t="shared" si="212"/>
        <v>-419199.31999999844</v>
      </c>
      <c r="AV118" s="73">
        <f t="shared" si="212"/>
        <v>3375527.429999996</v>
      </c>
      <c r="AW118" s="330"/>
      <c r="AX118" s="118"/>
    </row>
    <row r="119" spans="1:50" s="41" customFormat="1" x14ac:dyDescent="0.35">
      <c r="A119" s="172"/>
      <c r="B119" s="42" t="s">
        <v>34</v>
      </c>
      <c r="C119" s="113">
        <f t="shared" si="205"/>
        <v>2028456.349999994</v>
      </c>
      <c r="D119" s="114">
        <f t="shared" si="205"/>
        <v>2646070.3600000069</v>
      </c>
      <c r="E119" s="114">
        <f t="shared" si="198"/>
        <v>-2536150.3099999987</v>
      </c>
      <c r="F119" s="114">
        <f t="shared" si="198"/>
        <v>1520152.9199999981</v>
      </c>
      <c r="G119" s="114">
        <f t="shared" si="198"/>
        <v>2743294.8300000019</v>
      </c>
      <c r="H119" s="114">
        <f t="shared" si="198"/>
        <v>-1258785.0899999999</v>
      </c>
      <c r="I119" s="114">
        <f t="shared" si="198"/>
        <v>3328845.6199999973</v>
      </c>
      <c r="J119" s="114">
        <f t="shared" si="198"/>
        <v>1102436.3200000003</v>
      </c>
      <c r="K119" s="114">
        <f t="shared" si="198"/>
        <v>-3930.4499999992549</v>
      </c>
      <c r="L119" s="114">
        <f t="shared" si="198"/>
        <v>3424559.8599999994</v>
      </c>
      <c r="M119" s="114">
        <f t="shared" si="198"/>
        <v>3471065.1600000039</v>
      </c>
      <c r="N119" s="115">
        <f t="shared" si="198"/>
        <v>-514800.05999999866</v>
      </c>
      <c r="O119" s="113">
        <f t="shared" si="198"/>
        <v>-648778.33999999985</v>
      </c>
      <c r="P119" s="114">
        <f t="shared" ref="P119:S119" si="221">+P98-P105</f>
        <v>5155445.129999999</v>
      </c>
      <c r="Q119" s="114">
        <f t="shared" si="221"/>
        <v>-2056249.8000000007</v>
      </c>
      <c r="R119" s="114">
        <f t="shared" si="221"/>
        <v>7439269.9400000013</v>
      </c>
      <c r="S119" s="114">
        <f t="shared" si="221"/>
        <v>2523032.5</v>
      </c>
      <c r="T119" s="114">
        <f t="shared" ref="T119:U119" si="222">+T98-T105</f>
        <v>4494427.5000000037</v>
      </c>
      <c r="U119" s="114">
        <f t="shared" si="222"/>
        <v>-1615395.2599999979</v>
      </c>
      <c r="V119" s="114">
        <f t="shared" ref="V119:W119" si="223">+V98-V105</f>
        <v>1041665</v>
      </c>
      <c r="W119" s="114">
        <f t="shared" si="223"/>
        <v>2328663.2799999975</v>
      </c>
      <c r="X119" s="114">
        <f t="shared" ref="X119:Y119" si="224">+X98-X105</f>
        <v>9172320.5999999978</v>
      </c>
      <c r="Y119" s="114">
        <f t="shared" si="224"/>
        <v>4633568</v>
      </c>
      <c r="Z119" s="115"/>
      <c r="AA119" s="236">
        <f t="shared" si="210"/>
        <v>-1.3198384525257356</v>
      </c>
      <c r="AB119" s="237">
        <f t="shared" si="211"/>
        <v>0.94834015298065832</v>
      </c>
      <c r="AC119" s="238">
        <f t="shared" si="211"/>
        <v>-0.1892240014748961</v>
      </c>
      <c r="AD119" s="238">
        <f t="shared" si="211"/>
        <v>3.893764201038413</v>
      </c>
      <c r="AE119" s="238">
        <f t="shared" si="211"/>
        <v>-8.0291162142423378E-2</v>
      </c>
      <c r="AF119" s="238">
        <f t="shared" si="211"/>
        <v>-4.5704486299563687</v>
      </c>
      <c r="AG119" s="238">
        <f t="shared" si="211"/>
        <v>-1.4852719063613407</v>
      </c>
      <c r="AH119" s="238">
        <f t="shared" si="211"/>
        <v>-5.5124562659546884E-2</v>
      </c>
      <c r="AI119" s="238">
        <f t="shared" si="211"/>
        <v>-593.46734597830755</v>
      </c>
      <c r="AJ119" s="238">
        <f t="shared" si="211"/>
        <v>1.6783940053540192</v>
      </c>
      <c r="AK119" s="311"/>
      <c r="AL119" s="206"/>
      <c r="AM119" s="38">
        <f t="shared" si="187"/>
        <v>-2677234.6899999939</v>
      </c>
      <c r="AN119" s="72">
        <f t="shared" si="212"/>
        <v>2509374.7699999921</v>
      </c>
      <c r="AO119" s="73">
        <f t="shared" si="212"/>
        <v>479900.50999999791</v>
      </c>
      <c r="AP119" s="73">
        <f t="shared" si="212"/>
        <v>5919117.0200000033</v>
      </c>
      <c r="AQ119" s="73">
        <f t="shared" si="212"/>
        <v>-220262.33000000194</v>
      </c>
      <c r="AR119" s="73">
        <f t="shared" si="212"/>
        <v>5753212.5900000036</v>
      </c>
      <c r="AS119" s="73">
        <f t="shared" si="212"/>
        <v>-4944240.8799999952</v>
      </c>
      <c r="AT119" s="73">
        <f t="shared" si="212"/>
        <v>-60771.320000000298</v>
      </c>
      <c r="AU119" s="73">
        <f t="shared" si="212"/>
        <v>2332593.7299999967</v>
      </c>
      <c r="AV119" s="73">
        <f t="shared" si="212"/>
        <v>5747760.7399999984</v>
      </c>
      <c r="AW119" s="330"/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25">SUM(D115:D119)</f>
        <v>-13359443.839999991</v>
      </c>
      <c r="E120" s="145">
        <f t="shared" si="225"/>
        <v>-16700081.399999997</v>
      </c>
      <c r="F120" s="39">
        <f t="shared" si="225"/>
        <v>253031.86000000499</v>
      </c>
      <c r="G120" s="145">
        <f t="shared" si="225"/>
        <v>21165876.629999999</v>
      </c>
      <c r="H120" s="145">
        <f t="shared" si="225"/>
        <v>4806092.7299999977</v>
      </c>
      <c r="I120" s="145">
        <f t="shared" si="225"/>
        <v>211881.77999999467</v>
      </c>
      <c r="J120" s="145">
        <f t="shared" si="225"/>
        <v>-1358944.9399999972</v>
      </c>
      <c r="K120" s="145">
        <f t="shared" si="225"/>
        <v>9945608.0600000061</v>
      </c>
      <c r="L120" s="145">
        <f t="shared" si="225"/>
        <v>28310858.390000001</v>
      </c>
      <c r="M120" s="145">
        <f t="shared" si="225"/>
        <v>28227335.45999999</v>
      </c>
      <c r="N120" s="146">
        <f t="shared" si="225"/>
        <v>-2659294.8399999943</v>
      </c>
      <c r="O120" s="184">
        <f t="shared" si="225"/>
        <v>-1610630.7800000077</v>
      </c>
      <c r="P120" s="39">
        <f t="shared" ref="P120:S120" si="226">SUM(P115:P119)</f>
        <v>12248813.58</v>
      </c>
      <c r="Q120" s="145">
        <f t="shared" si="226"/>
        <v>-2830338.4299999964</v>
      </c>
      <c r="R120" s="145">
        <f t="shared" si="226"/>
        <v>1877653.1800000034</v>
      </c>
      <c r="S120" s="145">
        <f t="shared" si="226"/>
        <v>29250171.619999986</v>
      </c>
      <c r="T120" s="145">
        <f t="shared" ref="T120:U120" si="227">SUM(T115:T119)</f>
        <v>23018909.820000011</v>
      </c>
      <c r="U120" s="145">
        <f t="shared" si="227"/>
        <v>-831890.62000000104</v>
      </c>
      <c r="V120" s="145">
        <f t="shared" ref="V120:W120" si="228">SUM(V115:V119)</f>
        <v>-48466</v>
      </c>
      <c r="W120" s="145">
        <f t="shared" si="228"/>
        <v>9986208.1100000013</v>
      </c>
      <c r="X120" s="145">
        <f t="shared" ref="X120:Y120" si="229">SUM(X115:X119)</f>
        <v>41599421.760000005</v>
      </c>
      <c r="Y120" s="145">
        <f t="shared" si="229"/>
        <v>34639519</v>
      </c>
      <c r="Z120" s="146"/>
      <c r="AA120" s="208">
        <f t="shared" si="210"/>
        <v>4.0127094935466587</v>
      </c>
      <c r="AB120" s="212">
        <f t="shared" si="211"/>
        <v>-1.916865531731597</v>
      </c>
      <c r="AC120" s="213">
        <f t="shared" si="211"/>
        <v>-0.8305194829768916</v>
      </c>
      <c r="AD120" s="213">
        <f t="shared" si="211"/>
        <v>6.4206196010256038</v>
      </c>
      <c r="AE120" s="213">
        <f t="shared" si="211"/>
        <v>0.38194945247585466</v>
      </c>
      <c r="AF120" s="213">
        <f t="shared" si="211"/>
        <v>3.7895267763591454</v>
      </c>
      <c r="AG120" s="213">
        <f t="shared" si="211"/>
        <v>-4.9262017715729121</v>
      </c>
      <c r="AH120" s="213">
        <f t="shared" si="211"/>
        <v>-0.96433556756169969</v>
      </c>
      <c r="AI120" s="213">
        <f t="shared" si="211"/>
        <v>4.0822089262981809E-3</v>
      </c>
      <c r="AJ120" s="213">
        <f t="shared" si="211"/>
        <v>0.46938044713945548</v>
      </c>
      <c r="AK120" s="305"/>
      <c r="AL120" s="214"/>
      <c r="AM120" s="39">
        <f t="shared" si="189"/>
        <v>-1289321.3600000003</v>
      </c>
      <c r="AN120" s="147">
        <f t="shared" si="225"/>
        <v>25608257.419999991</v>
      </c>
      <c r="AO120" s="148">
        <f t="shared" si="225"/>
        <v>13869742.969999999</v>
      </c>
      <c r="AP120" s="148">
        <f t="shared" ref="AP120:AQ120" si="230">SUM(AP115:AP119)</f>
        <v>1624621.3199999984</v>
      </c>
      <c r="AQ120" s="148">
        <f t="shared" si="230"/>
        <v>8084294.9899999853</v>
      </c>
      <c r="AR120" s="148">
        <f t="shared" ref="AR120:AS120" si="231">SUM(AR115:AR119)</f>
        <v>18212817.090000011</v>
      </c>
      <c r="AS120" s="148">
        <f t="shared" si="231"/>
        <v>-1043772.3999999962</v>
      </c>
      <c r="AT120" s="148">
        <f t="shared" ref="AT120:AU120" si="232">SUM(AT115:AT119)</f>
        <v>1310478.9399999972</v>
      </c>
      <c r="AU120" s="148">
        <f t="shared" si="232"/>
        <v>40600.049999996088</v>
      </c>
      <c r="AV120" s="148">
        <f t="shared" ref="AV120" si="233">SUM(AV115:AV119)</f>
        <v>13288563.370000008</v>
      </c>
      <c r="AW120" s="325"/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222</v>
      </c>
      <c r="Z122" s="125"/>
      <c r="AA122" s="236">
        <f t="shared" ref="AA122:AJ122" si="234">IF(ISERROR((O122-C122)/C122)=TRUE,0,(O122-C122)/C122)</f>
        <v>-0.35190615835777128</v>
      </c>
      <c r="AB122" s="237">
        <f t="shared" si="234"/>
        <v>-0.38396624472573837</v>
      </c>
      <c r="AC122" s="238">
        <f t="shared" si="234"/>
        <v>-0.48955613577023499</v>
      </c>
      <c r="AD122" s="238">
        <f t="shared" si="234"/>
        <v>-0.53898768809849518</v>
      </c>
      <c r="AE122" s="238">
        <f t="shared" si="234"/>
        <v>-0.59071729957805907</v>
      </c>
      <c r="AF122" s="238">
        <f t="shared" si="234"/>
        <v>-0.61250000000000004</v>
      </c>
      <c r="AG122" s="238">
        <f t="shared" si="234"/>
        <v>-0.65502183406113534</v>
      </c>
      <c r="AH122" s="238">
        <f t="shared" si="234"/>
        <v>-0.64318529862174578</v>
      </c>
      <c r="AI122" s="238">
        <f t="shared" si="234"/>
        <v>-0.6023489932885906</v>
      </c>
      <c r="AJ122" s="238">
        <f t="shared" si="234"/>
        <v>-0.58256029684601118</v>
      </c>
      <c r="AK122" s="313"/>
      <c r="AL122" s="252"/>
      <c r="AM122" s="71">
        <f t="shared" ref="AM122:AV122" si="235">O122-C122</f>
        <v>-240</v>
      </c>
      <c r="AN122" s="72">
        <f t="shared" si="235"/>
        <v>-273</v>
      </c>
      <c r="AO122" s="73">
        <f t="shared" si="235"/>
        <v>-375</v>
      </c>
      <c r="AP122" s="73">
        <f t="shared" si="235"/>
        <v>-394</v>
      </c>
      <c r="AQ122" s="73">
        <f t="shared" si="235"/>
        <v>-420</v>
      </c>
      <c r="AR122" s="73">
        <f t="shared" si="235"/>
        <v>-441</v>
      </c>
      <c r="AS122" s="73">
        <f t="shared" si="235"/>
        <v>-450</v>
      </c>
      <c r="AT122" s="73">
        <f t="shared" si="235"/>
        <v>-420</v>
      </c>
      <c r="AU122" s="73">
        <f t="shared" si="235"/>
        <v>-359</v>
      </c>
      <c r="AV122" s="73">
        <f t="shared" si="235"/>
        <v>-314</v>
      </c>
      <c r="AW122" s="274"/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1192</v>
      </c>
      <c r="Z123" s="125"/>
      <c r="AA123" s="236">
        <f t="shared" ref="AA123:AA127" si="236">IF(ISERROR((O123-C123)/C123)=TRUE,0,(O123-C123)/C123)</f>
        <v>0.27355950457727518</v>
      </c>
      <c r="AB123" s="237">
        <f t="shared" ref="AB123:AJ127" si="237">IF(ISERROR((P123-D123)/D123)=TRUE,0,(P123-D123)/D123)</f>
        <v>0.14127290260366443</v>
      </c>
      <c r="AC123" s="238">
        <f t="shared" si="237"/>
        <v>-0.15311909262759923</v>
      </c>
      <c r="AD123" s="238">
        <f t="shared" si="237"/>
        <v>-0.3166947723440135</v>
      </c>
      <c r="AE123" s="238">
        <f t="shared" si="237"/>
        <v>-0.28233749179251477</v>
      </c>
      <c r="AF123" s="238">
        <f t="shared" si="237"/>
        <v>-0.41853843720341666</v>
      </c>
      <c r="AG123" s="238">
        <f t="shared" si="237"/>
        <v>-0.45317511225144325</v>
      </c>
      <c r="AH123" s="238">
        <f t="shared" si="237"/>
        <v>-0.53632198952879584</v>
      </c>
      <c r="AI123" s="238">
        <f t="shared" si="237"/>
        <v>-0.53252173913043477</v>
      </c>
      <c r="AJ123" s="238">
        <f t="shared" si="237"/>
        <v>-0.52427549868272483</v>
      </c>
      <c r="AK123" s="313"/>
      <c r="AL123" s="252"/>
      <c r="AM123" s="71">
        <f t="shared" si="187"/>
        <v>508</v>
      </c>
      <c r="AN123" s="72">
        <f t="shared" ref="AN123:AV126" si="238">P123-D123</f>
        <v>293</v>
      </c>
      <c r="AO123" s="73">
        <f t="shared" si="238"/>
        <v>-405</v>
      </c>
      <c r="AP123" s="73">
        <f t="shared" si="238"/>
        <v>-939</v>
      </c>
      <c r="AQ123" s="73">
        <f t="shared" si="238"/>
        <v>-860</v>
      </c>
      <c r="AR123" s="73">
        <f t="shared" si="238"/>
        <v>-1323</v>
      </c>
      <c r="AS123" s="73">
        <f t="shared" si="238"/>
        <v>-1413</v>
      </c>
      <c r="AT123" s="73">
        <f t="shared" si="238"/>
        <v>-1639</v>
      </c>
      <c r="AU123" s="73">
        <f t="shared" si="238"/>
        <v>-1531</v>
      </c>
      <c r="AV123" s="73">
        <f t="shared" si="238"/>
        <v>-1393</v>
      </c>
      <c r="AW123" s="274"/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/>
      <c r="AA124" s="236">
        <f t="shared" si="236"/>
        <v>0</v>
      </c>
      <c r="AB124" s="237">
        <f t="shared" si="237"/>
        <v>0</v>
      </c>
      <c r="AC124" s="238">
        <f t="shared" si="237"/>
        <v>0</v>
      </c>
      <c r="AD124" s="238">
        <f t="shared" si="237"/>
        <v>0</v>
      </c>
      <c r="AE124" s="238">
        <f t="shared" si="237"/>
        <v>0</v>
      </c>
      <c r="AF124" s="238">
        <f t="shared" si="237"/>
        <v>0</v>
      </c>
      <c r="AG124" s="238">
        <f t="shared" si="237"/>
        <v>0</v>
      </c>
      <c r="AH124" s="238">
        <f t="shared" si="237"/>
        <v>0</v>
      </c>
      <c r="AI124" s="238">
        <f t="shared" si="237"/>
        <v>0</v>
      </c>
      <c r="AJ124" s="238">
        <f t="shared" si="237"/>
        <v>0</v>
      </c>
      <c r="AK124" s="313"/>
      <c r="AL124" s="252"/>
      <c r="AM124" s="71">
        <f t="shared" si="187"/>
        <v>0</v>
      </c>
      <c r="AN124" s="72">
        <f t="shared" si="238"/>
        <v>0</v>
      </c>
      <c r="AO124" s="73">
        <f t="shared" si="238"/>
        <v>0</v>
      </c>
      <c r="AP124" s="73">
        <f t="shared" si="238"/>
        <v>0</v>
      </c>
      <c r="AQ124" s="73">
        <f t="shared" si="238"/>
        <v>0</v>
      </c>
      <c r="AR124" s="73">
        <f t="shared" si="238"/>
        <v>0</v>
      </c>
      <c r="AS124" s="73">
        <f t="shared" si="238"/>
        <v>0</v>
      </c>
      <c r="AT124" s="73">
        <f t="shared" si="238"/>
        <v>0</v>
      </c>
      <c r="AU124" s="73">
        <f t="shared" si="238"/>
        <v>0</v>
      </c>
      <c r="AV124" s="73">
        <f t="shared" si="238"/>
        <v>0</v>
      </c>
      <c r="AW124" s="274"/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/>
      <c r="AA125" s="236">
        <f t="shared" si="236"/>
        <v>0</v>
      </c>
      <c r="AB125" s="237">
        <f t="shared" si="237"/>
        <v>0</v>
      </c>
      <c r="AC125" s="238">
        <f t="shared" si="237"/>
        <v>0</v>
      </c>
      <c r="AD125" s="238">
        <f t="shared" si="237"/>
        <v>0</v>
      </c>
      <c r="AE125" s="238">
        <f t="shared" si="237"/>
        <v>0</v>
      </c>
      <c r="AF125" s="238">
        <f t="shared" si="237"/>
        <v>0</v>
      </c>
      <c r="AG125" s="238">
        <f t="shared" si="237"/>
        <v>0</v>
      </c>
      <c r="AH125" s="238">
        <f t="shared" si="237"/>
        <v>0</v>
      </c>
      <c r="AI125" s="238">
        <f t="shared" si="237"/>
        <v>0</v>
      </c>
      <c r="AJ125" s="238">
        <f t="shared" si="237"/>
        <v>0</v>
      </c>
      <c r="AK125" s="313"/>
      <c r="AL125" s="252"/>
      <c r="AM125" s="71">
        <f t="shared" si="187"/>
        <v>0</v>
      </c>
      <c r="AN125" s="72">
        <f t="shared" si="238"/>
        <v>0</v>
      </c>
      <c r="AO125" s="73">
        <f t="shared" si="238"/>
        <v>0</v>
      </c>
      <c r="AP125" s="73">
        <f t="shared" si="238"/>
        <v>0</v>
      </c>
      <c r="AQ125" s="73">
        <f t="shared" si="238"/>
        <v>0</v>
      </c>
      <c r="AR125" s="73">
        <f t="shared" si="238"/>
        <v>0</v>
      </c>
      <c r="AS125" s="73">
        <f t="shared" si="238"/>
        <v>0</v>
      </c>
      <c r="AT125" s="73">
        <f t="shared" si="238"/>
        <v>0</v>
      </c>
      <c r="AU125" s="73">
        <f t="shared" si="238"/>
        <v>0</v>
      </c>
      <c r="AV125" s="73">
        <f t="shared" si="238"/>
        <v>0</v>
      </c>
      <c r="AW125" s="274"/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/>
      <c r="AA126" s="236">
        <f t="shared" si="236"/>
        <v>0</v>
      </c>
      <c r="AB126" s="237">
        <f t="shared" si="237"/>
        <v>0</v>
      </c>
      <c r="AC126" s="238">
        <f t="shared" si="237"/>
        <v>0</v>
      </c>
      <c r="AD126" s="238">
        <f t="shared" si="237"/>
        <v>0</v>
      </c>
      <c r="AE126" s="238">
        <f t="shared" si="237"/>
        <v>0</v>
      </c>
      <c r="AF126" s="238">
        <f t="shared" si="237"/>
        <v>0</v>
      </c>
      <c r="AG126" s="238">
        <f t="shared" si="237"/>
        <v>0</v>
      </c>
      <c r="AH126" s="238">
        <f t="shared" si="237"/>
        <v>0</v>
      </c>
      <c r="AI126" s="238">
        <f t="shared" si="237"/>
        <v>0</v>
      </c>
      <c r="AJ126" s="238">
        <f t="shared" si="237"/>
        <v>0</v>
      </c>
      <c r="AK126" s="313"/>
      <c r="AL126" s="252"/>
      <c r="AM126" s="71">
        <f t="shared" si="187"/>
        <v>0</v>
      </c>
      <c r="AN126" s="72">
        <f t="shared" si="238"/>
        <v>0</v>
      </c>
      <c r="AO126" s="73">
        <f t="shared" si="238"/>
        <v>0</v>
      </c>
      <c r="AP126" s="73">
        <f t="shared" si="238"/>
        <v>0</v>
      </c>
      <c r="AQ126" s="73">
        <f t="shared" si="238"/>
        <v>0</v>
      </c>
      <c r="AR126" s="73">
        <f t="shared" si="238"/>
        <v>0</v>
      </c>
      <c r="AS126" s="73">
        <f t="shared" si="238"/>
        <v>0</v>
      </c>
      <c r="AT126" s="73">
        <f t="shared" si="238"/>
        <v>0</v>
      </c>
      <c r="AU126" s="73">
        <f t="shared" si="238"/>
        <v>0</v>
      </c>
      <c r="AV126" s="73">
        <f t="shared" si="238"/>
        <v>0</v>
      </c>
      <c r="AW126" s="274"/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39">SUM(D122:D126)</f>
        <v>2785</v>
      </c>
      <c r="E127" s="140">
        <f t="shared" si="239"/>
        <v>3411</v>
      </c>
      <c r="F127" s="141">
        <f t="shared" si="239"/>
        <v>3696</v>
      </c>
      <c r="G127" s="140">
        <f t="shared" si="239"/>
        <v>3757</v>
      </c>
      <c r="H127" s="141">
        <f t="shared" si="239"/>
        <v>3881</v>
      </c>
      <c r="I127" s="140">
        <f t="shared" si="239"/>
        <v>3805</v>
      </c>
      <c r="J127" s="141">
        <f t="shared" si="239"/>
        <v>3709</v>
      </c>
      <c r="K127" s="140">
        <f t="shared" si="239"/>
        <v>3471</v>
      </c>
      <c r="L127" s="141">
        <f t="shared" si="239"/>
        <v>3196</v>
      </c>
      <c r="M127" s="141">
        <f t="shared" si="239"/>
        <v>3018</v>
      </c>
      <c r="N127" s="142">
        <f t="shared" si="239"/>
        <v>2856</v>
      </c>
      <c r="O127" s="139">
        <f t="shared" si="239"/>
        <v>2807</v>
      </c>
      <c r="P127" s="141">
        <f t="shared" si="239"/>
        <v>2805</v>
      </c>
      <c r="Q127" s="140">
        <f t="shared" si="239"/>
        <v>2631</v>
      </c>
      <c r="R127" s="140">
        <f t="shared" si="239"/>
        <v>2363</v>
      </c>
      <c r="S127" s="140">
        <f t="shared" ref="S127:T127" si="240">SUM(S122:S126)</f>
        <v>2477</v>
      </c>
      <c r="T127" s="140">
        <f t="shared" si="240"/>
        <v>2117</v>
      </c>
      <c r="U127" s="140">
        <f t="shared" ref="U127:V127" si="241">SUM(U122:U126)</f>
        <v>1942</v>
      </c>
      <c r="V127" s="140">
        <f t="shared" si="241"/>
        <v>1650</v>
      </c>
      <c r="W127" s="140">
        <f t="shared" ref="W127" si="242">SUM(W122:W126)</f>
        <v>1581</v>
      </c>
      <c r="X127" s="140">
        <f t="shared" ref="X127:Y127" si="243">SUM(X122:X126)</f>
        <v>1489</v>
      </c>
      <c r="Y127" s="140">
        <f t="shared" si="243"/>
        <v>1414</v>
      </c>
      <c r="Z127" s="142"/>
      <c r="AA127" s="240">
        <f t="shared" si="236"/>
        <v>0.10555336746750689</v>
      </c>
      <c r="AB127" s="241">
        <f t="shared" si="237"/>
        <v>7.1813285457809697E-3</v>
      </c>
      <c r="AC127" s="242">
        <f t="shared" si="237"/>
        <v>-0.22867194371152155</v>
      </c>
      <c r="AD127" s="242">
        <f t="shared" si="237"/>
        <v>-0.36066017316017318</v>
      </c>
      <c r="AE127" s="242">
        <f t="shared" si="237"/>
        <v>-0.34069736491881819</v>
      </c>
      <c r="AF127" s="242">
        <f t="shared" si="237"/>
        <v>-0.45452203040453493</v>
      </c>
      <c r="AG127" s="242">
        <f t="shared" si="237"/>
        <v>-0.48961892247043365</v>
      </c>
      <c r="AH127" s="242">
        <f t="shared" si="237"/>
        <v>-0.55513615529792393</v>
      </c>
      <c r="AI127" s="242">
        <f t="shared" si="237"/>
        <v>-0.54451166810717377</v>
      </c>
      <c r="AJ127" s="242">
        <f t="shared" si="237"/>
        <v>-0.53410513141426785</v>
      </c>
      <c r="AK127" s="314"/>
      <c r="AL127" s="253"/>
      <c r="AM127" s="141">
        <f t="shared" si="189"/>
        <v>268</v>
      </c>
      <c r="AN127" s="143">
        <f t="shared" si="239"/>
        <v>20</v>
      </c>
      <c r="AO127" s="136">
        <f t="shared" si="239"/>
        <v>-780</v>
      </c>
      <c r="AP127" s="136">
        <f t="shared" ref="AP127:AQ127" si="244">SUM(AP122:AP126)</f>
        <v>-1333</v>
      </c>
      <c r="AQ127" s="136">
        <f t="shared" si="244"/>
        <v>-1280</v>
      </c>
      <c r="AR127" s="136">
        <f t="shared" ref="AR127:AS127" si="245">SUM(AR122:AR126)</f>
        <v>-1764</v>
      </c>
      <c r="AS127" s="136">
        <f t="shared" si="245"/>
        <v>-1863</v>
      </c>
      <c r="AT127" s="136">
        <f t="shared" ref="AT127:AU127" si="246">SUM(AT122:AT126)</f>
        <v>-2059</v>
      </c>
      <c r="AU127" s="136">
        <f t="shared" si="246"/>
        <v>-1890</v>
      </c>
      <c r="AV127" s="136">
        <f t="shared" ref="AV127" si="247">SUM(AV122:AV126)</f>
        <v>-1707</v>
      </c>
      <c r="AW127" s="275"/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/>
      <c r="AA129" s="236">
        <f t="shared" ref="AA129:AJ129" si="248">IF(ISERROR((O129-C129)/C129)=TRUE,0,(O129-C129)/C129)</f>
        <v>20</v>
      </c>
      <c r="AB129" s="237">
        <f t="shared" si="248"/>
        <v>-1</v>
      </c>
      <c r="AC129" s="238">
        <f t="shared" si="248"/>
        <v>-1</v>
      </c>
      <c r="AD129" s="238">
        <f t="shared" si="248"/>
        <v>-1</v>
      </c>
      <c r="AE129" s="238">
        <f t="shared" si="248"/>
        <v>-1</v>
      </c>
      <c r="AF129" s="238">
        <f t="shared" si="248"/>
        <v>-1</v>
      </c>
      <c r="AG129" s="238">
        <f t="shared" si="248"/>
        <v>-1</v>
      </c>
      <c r="AH129" s="238">
        <f t="shared" si="248"/>
        <v>-1</v>
      </c>
      <c r="AI129" s="238">
        <f t="shared" si="248"/>
        <v>-1</v>
      </c>
      <c r="AJ129" s="238">
        <f t="shared" si="248"/>
        <v>-1</v>
      </c>
      <c r="AK129" s="313"/>
      <c r="AL129" s="252"/>
      <c r="AM129" s="129">
        <f t="shared" ref="AM129:AV129" si="249">O129-C129</f>
        <v>20</v>
      </c>
      <c r="AN129" s="72">
        <f t="shared" si="249"/>
        <v>-234</v>
      </c>
      <c r="AO129" s="73">
        <f t="shared" si="249"/>
        <v>-874</v>
      </c>
      <c r="AP129" s="73">
        <f t="shared" si="249"/>
        <v>-1253</v>
      </c>
      <c r="AQ129" s="73">
        <f t="shared" si="249"/>
        <v>-776</v>
      </c>
      <c r="AR129" s="73">
        <f t="shared" si="249"/>
        <v>-1294</v>
      </c>
      <c r="AS129" s="73">
        <f t="shared" si="249"/>
        <v>-1383</v>
      </c>
      <c r="AT129" s="73">
        <f t="shared" si="249"/>
        <v>-726</v>
      </c>
      <c r="AU129" s="73">
        <f t="shared" si="249"/>
        <v>-2</v>
      </c>
      <c r="AV129" s="73">
        <f t="shared" si="249"/>
        <v>-1</v>
      </c>
      <c r="AW129" s="274"/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/>
      <c r="AA130" s="236">
        <f t="shared" ref="AA130:AA134" si="250">IF(ISERROR((O130-C130)/C130)=TRUE,0,(O130-C130)/C130)</f>
        <v>0</v>
      </c>
      <c r="AB130" s="237">
        <f t="shared" ref="AB130:AJ134" si="251">IF(ISERROR((P130-D130)/D130)=TRUE,0,(P130-D130)/D130)</f>
        <v>-1</v>
      </c>
      <c r="AC130" s="238">
        <f t="shared" si="251"/>
        <v>-1</v>
      </c>
      <c r="AD130" s="238">
        <f t="shared" si="251"/>
        <v>-1</v>
      </c>
      <c r="AE130" s="238">
        <f t="shared" si="251"/>
        <v>-1</v>
      </c>
      <c r="AF130" s="238">
        <f t="shared" si="251"/>
        <v>-1</v>
      </c>
      <c r="AG130" s="238">
        <f t="shared" si="251"/>
        <v>-1</v>
      </c>
      <c r="AH130" s="238">
        <f t="shared" si="251"/>
        <v>-1</v>
      </c>
      <c r="AI130" s="238">
        <f t="shared" si="251"/>
        <v>0</v>
      </c>
      <c r="AJ130" s="238">
        <f t="shared" si="251"/>
        <v>0</v>
      </c>
      <c r="AK130" s="313"/>
      <c r="AL130" s="252"/>
      <c r="AM130" s="129">
        <f t="shared" si="187"/>
        <v>0</v>
      </c>
      <c r="AN130" s="72">
        <f t="shared" ref="AN130:AV133" si="252">P130-D130</f>
        <v>-38</v>
      </c>
      <c r="AO130" s="73">
        <f t="shared" si="252"/>
        <v>-288</v>
      </c>
      <c r="AP130" s="73">
        <f t="shared" si="252"/>
        <v>-381</v>
      </c>
      <c r="AQ130" s="73">
        <f t="shared" si="252"/>
        <v>-218</v>
      </c>
      <c r="AR130" s="73">
        <f t="shared" si="252"/>
        <v>-381</v>
      </c>
      <c r="AS130" s="73">
        <f t="shared" si="252"/>
        <v>-282</v>
      </c>
      <c r="AT130" s="73">
        <f t="shared" si="252"/>
        <v>-231</v>
      </c>
      <c r="AU130" s="73">
        <f t="shared" si="252"/>
        <v>0</v>
      </c>
      <c r="AV130" s="73">
        <f t="shared" si="252"/>
        <v>0</v>
      </c>
      <c r="AW130" s="274"/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7</v>
      </c>
      <c r="Z131" s="127"/>
      <c r="AA131" s="236">
        <f t="shared" si="250"/>
        <v>-0.79487179487179482</v>
      </c>
      <c r="AB131" s="237">
        <f t="shared" si="251"/>
        <v>-1</v>
      </c>
      <c r="AC131" s="238">
        <f t="shared" si="251"/>
        <v>-1</v>
      </c>
      <c r="AD131" s="238">
        <f t="shared" si="251"/>
        <v>-1</v>
      </c>
      <c r="AE131" s="238">
        <f t="shared" si="251"/>
        <v>-1</v>
      </c>
      <c r="AF131" s="238">
        <f t="shared" si="251"/>
        <v>-1</v>
      </c>
      <c r="AG131" s="238">
        <f t="shared" si="251"/>
        <v>-0.90322580645161288</v>
      </c>
      <c r="AH131" s="238">
        <f t="shared" si="251"/>
        <v>1.2352941176470589</v>
      </c>
      <c r="AI131" s="238">
        <f t="shared" si="251"/>
        <v>-0.84482758620689657</v>
      </c>
      <c r="AJ131" s="238">
        <f t="shared" si="251"/>
        <v>-0.78125</v>
      </c>
      <c r="AK131" s="313"/>
      <c r="AL131" s="252"/>
      <c r="AM131" s="129">
        <f t="shared" si="187"/>
        <v>-31</v>
      </c>
      <c r="AN131" s="72">
        <f t="shared" si="252"/>
        <v>-57</v>
      </c>
      <c r="AO131" s="73">
        <f t="shared" si="252"/>
        <v>-26</v>
      </c>
      <c r="AP131" s="73">
        <f t="shared" si="252"/>
        <v>-42</v>
      </c>
      <c r="AQ131" s="73">
        <f t="shared" si="252"/>
        <v>-26</v>
      </c>
      <c r="AR131" s="73">
        <f t="shared" si="252"/>
        <v>-34</v>
      </c>
      <c r="AS131" s="73">
        <f t="shared" si="252"/>
        <v>-28</v>
      </c>
      <c r="AT131" s="73">
        <f t="shared" si="252"/>
        <v>21</v>
      </c>
      <c r="AU131" s="73">
        <f t="shared" si="252"/>
        <v>-49</v>
      </c>
      <c r="AV131" s="73">
        <f t="shared" si="252"/>
        <v>-25</v>
      </c>
      <c r="AW131" s="274"/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3</v>
      </c>
      <c r="Z132" s="127"/>
      <c r="AA132" s="236">
        <f t="shared" si="250"/>
        <v>-0.4</v>
      </c>
      <c r="AB132" s="237">
        <f t="shared" si="251"/>
        <v>-1</v>
      </c>
      <c r="AC132" s="238">
        <f t="shared" si="251"/>
        <v>-1</v>
      </c>
      <c r="AD132" s="238">
        <f t="shared" si="251"/>
        <v>-1</v>
      </c>
      <c r="AE132" s="238">
        <f t="shared" si="251"/>
        <v>-1</v>
      </c>
      <c r="AF132" s="238">
        <f t="shared" si="251"/>
        <v>-1</v>
      </c>
      <c r="AG132" s="238">
        <f t="shared" si="251"/>
        <v>-1</v>
      </c>
      <c r="AH132" s="238">
        <f t="shared" si="251"/>
        <v>0</v>
      </c>
      <c r="AI132" s="238">
        <f t="shared" si="251"/>
        <v>0</v>
      </c>
      <c r="AJ132" s="238">
        <f t="shared" si="251"/>
        <v>-0.75</v>
      </c>
      <c r="AK132" s="313"/>
      <c r="AL132" s="252"/>
      <c r="AM132" s="129">
        <f t="shared" si="187"/>
        <v>-2</v>
      </c>
      <c r="AN132" s="72">
        <f t="shared" si="252"/>
        <v>-8</v>
      </c>
      <c r="AO132" s="73">
        <f t="shared" si="252"/>
        <v>-4</v>
      </c>
      <c r="AP132" s="73">
        <f t="shared" si="252"/>
        <v>-4</v>
      </c>
      <c r="AQ132" s="73">
        <f t="shared" si="252"/>
        <v>-4</v>
      </c>
      <c r="AR132" s="73">
        <f t="shared" si="252"/>
        <v>-5</v>
      </c>
      <c r="AS132" s="73">
        <f t="shared" si="252"/>
        <v>-2</v>
      </c>
      <c r="AT132" s="73">
        <f t="shared" si="252"/>
        <v>0</v>
      </c>
      <c r="AU132" s="73">
        <f t="shared" si="252"/>
        <v>0</v>
      </c>
      <c r="AV132" s="73">
        <f t="shared" si="252"/>
        <v>-3</v>
      </c>
      <c r="AW132" s="274"/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/>
      <c r="AA133" s="236">
        <f t="shared" si="250"/>
        <v>0</v>
      </c>
      <c r="AB133" s="237">
        <f t="shared" si="251"/>
        <v>0</v>
      </c>
      <c r="AC133" s="238">
        <f t="shared" si="251"/>
        <v>0</v>
      </c>
      <c r="AD133" s="238">
        <f t="shared" si="251"/>
        <v>0</v>
      </c>
      <c r="AE133" s="238">
        <f t="shared" si="251"/>
        <v>-1</v>
      </c>
      <c r="AF133" s="238">
        <f t="shared" si="251"/>
        <v>0</v>
      </c>
      <c r="AG133" s="238">
        <f t="shared" si="251"/>
        <v>0</v>
      </c>
      <c r="AH133" s="238">
        <f t="shared" si="251"/>
        <v>0</v>
      </c>
      <c r="AI133" s="238">
        <f t="shared" si="251"/>
        <v>0</v>
      </c>
      <c r="AJ133" s="238">
        <f t="shared" si="251"/>
        <v>0</v>
      </c>
      <c r="AK133" s="313"/>
      <c r="AL133" s="252"/>
      <c r="AM133" s="129">
        <f t="shared" si="187"/>
        <v>0</v>
      </c>
      <c r="AN133" s="72">
        <f t="shared" si="252"/>
        <v>0</v>
      </c>
      <c r="AO133" s="73">
        <f t="shared" si="252"/>
        <v>0</v>
      </c>
      <c r="AP133" s="73">
        <f t="shared" si="252"/>
        <v>0</v>
      </c>
      <c r="AQ133" s="73">
        <f t="shared" si="252"/>
        <v>-1</v>
      </c>
      <c r="AR133" s="73">
        <f t="shared" si="252"/>
        <v>0</v>
      </c>
      <c r="AS133" s="73">
        <f t="shared" si="252"/>
        <v>0</v>
      </c>
      <c r="AT133" s="73">
        <f t="shared" si="252"/>
        <v>1</v>
      </c>
      <c r="AU133" s="73">
        <f t="shared" si="252"/>
        <v>0</v>
      </c>
      <c r="AV133" s="73">
        <f t="shared" si="252"/>
        <v>0</v>
      </c>
      <c r="AW133" s="274"/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53">SUM(D129:D133)</f>
        <v>337</v>
      </c>
      <c r="E134" s="136">
        <f t="shared" si="253"/>
        <v>1192</v>
      </c>
      <c r="F134" s="136">
        <f t="shared" si="253"/>
        <v>1680</v>
      </c>
      <c r="G134" s="136">
        <f t="shared" si="253"/>
        <v>1025</v>
      </c>
      <c r="H134" s="137">
        <f t="shared" si="253"/>
        <v>1714</v>
      </c>
      <c r="I134" s="136">
        <f t="shared" si="253"/>
        <v>1698</v>
      </c>
      <c r="J134" s="137">
        <f t="shared" si="253"/>
        <v>979</v>
      </c>
      <c r="K134" s="136">
        <f t="shared" si="253"/>
        <v>62</v>
      </c>
      <c r="L134" s="137">
        <f t="shared" si="253"/>
        <v>37</v>
      </c>
      <c r="M134" s="137">
        <f t="shared" si="253"/>
        <v>25</v>
      </c>
      <c r="N134" s="138">
        <f t="shared" si="253"/>
        <v>59</v>
      </c>
      <c r="O134" s="135">
        <f t="shared" si="25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/>
      <c r="AA134" s="240">
        <f t="shared" si="250"/>
        <v>-0.27083333333333331</v>
      </c>
      <c r="AB134" s="241">
        <f t="shared" si="251"/>
        <v>-1</v>
      </c>
      <c r="AC134" s="242">
        <f t="shared" si="251"/>
        <v>-1</v>
      </c>
      <c r="AD134" s="242">
        <f t="shared" si="251"/>
        <v>-1</v>
      </c>
      <c r="AE134" s="242">
        <f t="shared" si="251"/>
        <v>-1</v>
      </c>
      <c r="AF134" s="242">
        <f t="shared" si="251"/>
        <v>-1</v>
      </c>
      <c r="AG134" s="242">
        <f t="shared" si="251"/>
        <v>-1</v>
      </c>
      <c r="AH134" s="242">
        <f t="shared" si="251"/>
        <v>-1</v>
      </c>
      <c r="AI134" s="242">
        <f t="shared" si="251"/>
        <v>-1</v>
      </c>
      <c r="AJ134" s="242">
        <f t="shared" si="251"/>
        <v>-1</v>
      </c>
      <c r="AK134" s="314"/>
      <c r="AL134" s="253"/>
      <c r="AM134" s="135">
        <f t="shared" si="253"/>
        <v>-13</v>
      </c>
      <c r="AN134" s="137">
        <f t="shared" si="253"/>
        <v>-337</v>
      </c>
      <c r="AO134" s="136">
        <f t="shared" si="253"/>
        <v>-1192</v>
      </c>
      <c r="AP134" s="136">
        <f t="shared" ref="AP134:AQ134" si="254">SUM(AP129:AP133)</f>
        <v>-1680</v>
      </c>
      <c r="AQ134" s="136">
        <f t="shared" si="254"/>
        <v>-1025</v>
      </c>
      <c r="AR134" s="136">
        <f t="shared" ref="AR134:AS134" si="255">SUM(AR129:AR133)</f>
        <v>-1714</v>
      </c>
      <c r="AS134" s="136">
        <f t="shared" si="255"/>
        <v>-1695</v>
      </c>
      <c r="AT134" s="136">
        <f t="shared" ref="AT134:AU134" si="256">SUM(AT129:AT133)</f>
        <v>-935</v>
      </c>
      <c r="AU134" s="136">
        <f t="shared" si="256"/>
        <v>-51</v>
      </c>
      <c r="AV134" s="136">
        <f t="shared" ref="AV134" si="257">SUM(AV129:AV133)</f>
        <v>-29</v>
      </c>
      <c r="AW134" s="275"/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9958</v>
      </c>
      <c r="Z136" s="127"/>
      <c r="AA136" s="236">
        <f t="shared" ref="AA136:AJ136" si="258">IF(ISERROR((O136-C136)/C136)=TRUE,0,(O136-C136)/C136)</f>
        <v>-1.7697764894347396E-2</v>
      </c>
      <c r="AB136" s="237">
        <f t="shared" si="258"/>
        <v>-0.37695136335252899</v>
      </c>
      <c r="AC136" s="238">
        <f t="shared" si="258"/>
        <v>-0.52780175070891377</v>
      </c>
      <c r="AD136" s="238">
        <f t="shared" si="258"/>
        <v>-0.50831213394072061</v>
      </c>
      <c r="AE136" s="238">
        <f t="shared" si="258"/>
        <v>-0.45493009565857245</v>
      </c>
      <c r="AF136" s="238">
        <f t="shared" si="258"/>
        <v>-0.49155000630596546</v>
      </c>
      <c r="AG136" s="238">
        <f t="shared" si="258"/>
        <v>-0.49345994214564204</v>
      </c>
      <c r="AH136" s="238">
        <f t="shared" si="258"/>
        <v>-0.36374603174603176</v>
      </c>
      <c r="AI136" s="238">
        <f t="shared" si="258"/>
        <v>-0.22411624982534581</v>
      </c>
      <c r="AJ136" s="238">
        <f t="shared" si="258"/>
        <v>-0.23556682361463238</v>
      </c>
      <c r="AK136" s="313"/>
      <c r="AL136" s="252"/>
      <c r="AM136" s="129">
        <f t="shared" ref="AM136:AV136" si="259">O136-C136</f>
        <v>-232</v>
      </c>
      <c r="AN136" s="72">
        <f t="shared" si="259"/>
        <v>-5433</v>
      </c>
      <c r="AO136" s="73">
        <f t="shared" si="259"/>
        <v>-8562</v>
      </c>
      <c r="AP136" s="73">
        <f t="shared" si="259"/>
        <v>-8592</v>
      </c>
      <c r="AQ136" s="73">
        <f t="shared" si="259"/>
        <v>-7419</v>
      </c>
      <c r="AR136" s="73">
        <f t="shared" si="259"/>
        <v>-7795</v>
      </c>
      <c r="AS136" s="73">
        <f t="shared" si="259"/>
        <v>-7847</v>
      </c>
      <c r="AT136" s="73">
        <f t="shared" si="259"/>
        <v>-5729</v>
      </c>
      <c r="AU136" s="73">
        <f t="shared" si="259"/>
        <v>-3208</v>
      </c>
      <c r="AV136" s="73">
        <f t="shared" si="259"/>
        <v>-3252</v>
      </c>
      <c r="AW136" s="274"/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1967</v>
      </c>
      <c r="Z137" s="127"/>
      <c r="AA137" s="236">
        <f t="shared" ref="AA137:AA141" si="260">IF(ISERROR((O137-C137)/C137)=TRUE,0,(O137-C137)/C137)</f>
        <v>-0.2714716223003516</v>
      </c>
      <c r="AB137" s="237">
        <f t="shared" ref="AB137:AJ141" si="261">IF(ISERROR((P137-D137)/D137)=TRUE,0,(P137-D137)/D137)</f>
        <v>-0.4670616113744076</v>
      </c>
      <c r="AC137" s="238">
        <f t="shared" si="261"/>
        <v>-0.58121442125237188</v>
      </c>
      <c r="AD137" s="238">
        <f t="shared" si="261"/>
        <v>-0.57052441229656414</v>
      </c>
      <c r="AE137" s="238">
        <f t="shared" si="261"/>
        <v>-0.52154503105590067</v>
      </c>
      <c r="AF137" s="238">
        <f t="shared" si="261"/>
        <v>-0.5825935932072559</v>
      </c>
      <c r="AG137" s="238">
        <f t="shared" si="261"/>
        <v>-0.59159216283051175</v>
      </c>
      <c r="AH137" s="238">
        <f t="shared" si="261"/>
        <v>-0.5820674323823638</v>
      </c>
      <c r="AI137" s="238">
        <f t="shared" si="261"/>
        <v>-0.52682729297428632</v>
      </c>
      <c r="AJ137" s="238">
        <f t="shared" si="261"/>
        <v>-0.54721124286341682</v>
      </c>
      <c r="AK137" s="313"/>
      <c r="AL137" s="252"/>
      <c r="AM137" s="129">
        <f t="shared" si="187"/>
        <v>-1081</v>
      </c>
      <c r="AN137" s="72">
        <f t="shared" ref="AN137:AV140" si="262">P137-D137</f>
        <v>-1971</v>
      </c>
      <c r="AO137" s="73">
        <f t="shared" si="262"/>
        <v>-3063</v>
      </c>
      <c r="AP137" s="73">
        <f t="shared" si="262"/>
        <v>-3155</v>
      </c>
      <c r="AQ137" s="73">
        <f t="shared" si="262"/>
        <v>-2687</v>
      </c>
      <c r="AR137" s="73">
        <f t="shared" si="262"/>
        <v>-3019</v>
      </c>
      <c r="AS137" s="73">
        <f t="shared" si="262"/>
        <v>-3110</v>
      </c>
      <c r="AT137" s="73">
        <f t="shared" si="262"/>
        <v>-3142</v>
      </c>
      <c r="AU137" s="73">
        <f t="shared" si="262"/>
        <v>-2602</v>
      </c>
      <c r="AV137" s="73">
        <f t="shared" si="262"/>
        <v>-2492</v>
      </c>
      <c r="AW137" s="274"/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559</v>
      </c>
      <c r="Z138" s="127"/>
      <c r="AA138" s="236">
        <f t="shared" si="260"/>
        <v>-4.2105263157894736E-2</v>
      </c>
      <c r="AB138" s="237">
        <f t="shared" si="261"/>
        <v>-0.33789954337899542</v>
      </c>
      <c r="AC138" s="238">
        <f t="shared" si="261"/>
        <v>4.0000000000000001E-3</v>
      </c>
      <c r="AD138" s="238">
        <f t="shared" si="261"/>
        <v>0.47302904564315351</v>
      </c>
      <c r="AE138" s="238">
        <f t="shared" si="261"/>
        <v>0.8722466960352423</v>
      </c>
      <c r="AF138" s="238">
        <f t="shared" si="261"/>
        <v>0.99541284403669728</v>
      </c>
      <c r="AG138" s="238">
        <f t="shared" si="261"/>
        <v>2.0804597701149423</v>
      </c>
      <c r="AH138" s="238">
        <f t="shared" si="261"/>
        <v>2.6203208556149731</v>
      </c>
      <c r="AI138" s="238">
        <f t="shared" si="261"/>
        <v>1.7280701754385965</v>
      </c>
      <c r="AJ138" s="238">
        <f t="shared" si="261"/>
        <v>1.3217391304347825</v>
      </c>
      <c r="AK138" s="313"/>
      <c r="AL138" s="252"/>
      <c r="AM138" s="129">
        <f t="shared" si="187"/>
        <v>-8</v>
      </c>
      <c r="AN138" s="72">
        <f t="shared" si="262"/>
        <v>-74</v>
      </c>
      <c r="AO138" s="73">
        <f t="shared" si="262"/>
        <v>1</v>
      </c>
      <c r="AP138" s="73">
        <f t="shared" si="262"/>
        <v>114</v>
      </c>
      <c r="AQ138" s="73">
        <f t="shared" si="262"/>
        <v>198</v>
      </c>
      <c r="AR138" s="73">
        <f t="shared" si="262"/>
        <v>217</v>
      </c>
      <c r="AS138" s="73">
        <f t="shared" si="262"/>
        <v>362</v>
      </c>
      <c r="AT138" s="73">
        <f t="shared" si="262"/>
        <v>490</v>
      </c>
      <c r="AU138" s="73">
        <f t="shared" si="262"/>
        <v>394</v>
      </c>
      <c r="AV138" s="73">
        <f t="shared" si="262"/>
        <v>304</v>
      </c>
      <c r="AW138" s="274"/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132</v>
      </c>
      <c r="Z139" s="127"/>
      <c r="AA139" s="236">
        <f t="shared" si="260"/>
        <v>-0.16216216216216217</v>
      </c>
      <c r="AB139" s="237">
        <f t="shared" si="261"/>
        <v>-0.29268292682926828</v>
      </c>
      <c r="AC139" s="238">
        <f t="shared" si="261"/>
        <v>0.34782608695652173</v>
      </c>
      <c r="AD139" s="238">
        <f t="shared" si="261"/>
        <v>0.21428571428571427</v>
      </c>
      <c r="AE139" s="238">
        <f t="shared" si="261"/>
        <v>0.72727272727272729</v>
      </c>
      <c r="AF139" s="238">
        <f t="shared" si="261"/>
        <v>1.2777777777777777</v>
      </c>
      <c r="AG139" s="238">
        <f t="shared" si="261"/>
        <v>2.3571428571428572</v>
      </c>
      <c r="AH139" s="238">
        <f t="shared" si="261"/>
        <v>3.4358974358974357</v>
      </c>
      <c r="AI139" s="238">
        <f t="shared" si="261"/>
        <v>3.0249999999999999</v>
      </c>
      <c r="AJ139" s="238">
        <f t="shared" si="261"/>
        <v>1.9111111111111112</v>
      </c>
      <c r="AK139" s="313"/>
      <c r="AL139" s="252"/>
      <c r="AM139" s="129">
        <f t="shared" si="187"/>
        <v>-6</v>
      </c>
      <c r="AN139" s="72">
        <f t="shared" si="262"/>
        <v>-12</v>
      </c>
      <c r="AO139" s="73">
        <f t="shared" si="262"/>
        <v>16</v>
      </c>
      <c r="AP139" s="73">
        <f t="shared" si="262"/>
        <v>12</v>
      </c>
      <c r="AQ139" s="73">
        <f t="shared" si="262"/>
        <v>40</v>
      </c>
      <c r="AR139" s="73">
        <f t="shared" si="262"/>
        <v>69</v>
      </c>
      <c r="AS139" s="73">
        <f t="shared" si="262"/>
        <v>99</v>
      </c>
      <c r="AT139" s="73">
        <f t="shared" si="262"/>
        <v>134</v>
      </c>
      <c r="AU139" s="73">
        <f t="shared" si="262"/>
        <v>121</v>
      </c>
      <c r="AV139" s="73">
        <f t="shared" si="262"/>
        <v>86</v>
      </c>
      <c r="AW139" s="274"/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/>
      <c r="AA140" s="236">
        <f t="shared" si="260"/>
        <v>-0.5</v>
      </c>
      <c r="AB140" s="237">
        <f t="shared" si="261"/>
        <v>0.25</v>
      </c>
      <c r="AC140" s="238">
        <f t="shared" si="261"/>
        <v>0</v>
      </c>
      <c r="AD140" s="238">
        <f t="shared" si="261"/>
        <v>0</v>
      </c>
      <c r="AE140" s="238">
        <f t="shared" si="261"/>
        <v>4.5</v>
      </c>
      <c r="AF140" s="238">
        <f t="shared" si="261"/>
        <v>4</v>
      </c>
      <c r="AG140" s="238">
        <f t="shared" si="261"/>
        <v>12</v>
      </c>
      <c r="AH140" s="238">
        <f t="shared" si="261"/>
        <v>12</v>
      </c>
      <c r="AI140" s="238">
        <f t="shared" si="261"/>
        <v>0</v>
      </c>
      <c r="AJ140" s="238">
        <f t="shared" si="261"/>
        <v>9</v>
      </c>
      <c r="AK140" s="313"/>
      <c r="AL140" s="252"/>
      <c r="AM140" s="129">
        <f t="shared" si="187"/>
        <v>-2</v>
      </c>
      <c r="AN140" s="72">
        <f t="shared" si="262"/>
        <v>1</v>
      </c>
      <c r="AO140" s="73">
        <f t="shared" si="262"/>
        <v>0</v>
      </c>
      <c r="AP140" s="73">
        <f t="shared" si="262"/>
        <v>0</v>
      </c>
      <c r="AQ140" s="73">
        <f t="shared" si="262"/>
        <v>9</v>
      </c>
      <c r="AR140" s="73">
        <f t="shared" si="262"/>
        <v>8</v>
      </c>
      <c r="AS140" s="73">
        <f t="shared" si="262"/>
        <v>12</v>
      </c>
      <c r="AT140" s="73">
        <f t="shared" si="262"/>
        <v>12</v>
      </c>
      <c r="AU140" s="73">
        <f t="shared" si="262"/>
        <v>12</v>
      </c>
      <c r="AV140" s="73">
        <f t="shared" si="262"/>
        <v>9</v>
      </c>
      <c r="AW140" s="274"/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63">SUM(D136:D140)</f>
        <v>18897</v>
      </c>
      <c r="E141" s="132">
        <f t="shared" si="263"/>
        <v>21791</v>
      </c>
      <c r="F141" s="132">
        <f t="shared" si="263"/>
        <v>22734</v>
      </c>
      <c r="G141" s="132">
        <f t="shared" si="263"/>
        <v>21744</v>
      </c>
      <c r="H141" s="133">
        <f t="shared" si="263"/>
        <v>21314</v>
      </c>
      <c r="I141" s="132">
        <f t="shared" si="263"/>
        <v>21376</v>
      </c>
      <c r="J141" s="133">
        <f t="shared" si="263"/>
        <v>21375</v>
      </c>
      <c r="K141" s="132">
        <f t="shared" si="263"/>
        <v>19521</v>
      </c>
      <c r="L141" s="133">
        <f t="shared" si="263"/>
        <v>18635</v>
      </c>
      <c r="M141" s="133">
        <f t="shared" si="263"/>
        <v>17372</v>
      </c>
      <c r="N141" s="134">
        <f t="shared" si="263"/>
        <v>17432</v>
      </c>
      <c r="O141" s="131">
        <f t="shared" si="263"/>
        <v>15993</v>
      </c>
      <c r="P141" s="133">
        <f t="shared" si="263"/>
        <v>11408</v>
      </c>
      <c r="Q141" s="132">
        <f t="shared" si="263"/>
        <v>10183</v>
      </c>
      <c r="R141" s="133">
        <f t="shared" si="263"/>
        <v>11113</v>
      </c>
      <c r="S141" s="133">
        <f t="shared" ref="S141:T141" si="264">SUM(S136:S140)</f>
        <v>11885</v>
      </c>
      <c r="T141" s="133">
        <f t="shared" si="264"/>
        <v>10794</v>
      </c>
      <c r="U141" s="133">
        <f t="shared" ref="U141:V141" si="265">SUM(U136:U140)</f>
        <v>10892</v>
      </c>
      <c r="V141" s="133">
        <f t="shared" si="265"/>
        <v>13140</v>
      </c>
      <c r="W141" s="133">
        <f t="shared" ref="W141" si="266">SUM(W136:W140)</f>
        <v>14238</v>
      </c>
      <c r="X141" s="133">
        <f t="shared" ref="X141:Y141" si="267">SUM(X136:X140)</f>
        <v>13290</v>
      </c>
      <c r="Y141" s="133">
        <f t="shared" si="267"/>
        <v>12623</v>
      </c>
      <c r="Z141" s="134"/>
      <c r="AA141" s="254">
        <f t="shared" si="260"/>
        <v>-7.6723242119847587E-2</v>
      </c>
      <c r="AB141" s="254">
        <f t="shared" si="261"/>
        <v>-0.39630629200402179</v>
      </c>
      <c r="AC141" s="254">
        <f t="shared" si="261"/>
        <v>-0.5326969849938048</v>
      </c>
      <c r="AD141" s="254">
        <f t="shared" si="261"/>
        <v>-0.51117269288290668</v>
      </c>
      <c r="AE141" s="254">
        <f t="shared" si="261"/>
        <v>-0.45341243561442235</v>
      </c>
      <c r="AF141" s="254">
        <f t="shared" si="261"/>
        <v>-0.49357229989678147</v>
      </c>
      <c r="AG141" s="254">
        <f t="shared" si="261"/>
        <v>-0.4904565868263473</v>
      </c>
      <c r="AH141" s="254">
        <f t="shared" si="261"/>
        <v>-0.38526315789473686</v>
      </c>
      <c r="AI141" s="254">
        <f t="shared" si="261"/>
        <v>-0.27063162747810049</v>
      </c>
      <c r="AJ141" s="254">
        <f t="shared" si="261"/>
        <v>-0.2868258653072176</v>
      </c>
      <c r="AK141" s="315"/>
      <c r="AL141" s="255"/>
      <c r="AM141" s="131">
        <f t="shared" si="253"/>
        <v>-1329</v>
      </c>
      <c r="AN141" s="133">
        <f t="shared" si="263"/>
        <v>-7489</v>
      </c>
      <c r="AO141" s="132">
        <f t="shared" si="263"/>
        <v>-11608</v>
      </c>
      <c r="AP141" s="132">
        <f t="shared" ref="AP141:AQ141" si="268">SUM(AP136:AP140)</f>
        <v>-11621</v>
      </c>
      <c r="AQ141" s="132">
        <f t="shared" si="268"/>
        <v>-9859</v>
      </c>
      <c r="AR141" s="132">
        <f t="shared" ref="AR141:AS141" si="269">SUM(AR136:AR140)</f>
        <v>-10520</v>
      </c>
      <c r="AS141" s="132">
        <f t="shared" si="269"/>
        <v>-10484</v>
      </c>
      <c r="AT141" s="132">
        <f t="shared" ref="AT141:AU141" si="270">SUM(AT136:AT140)</f>
        <v>-8235</v>
      </c>
      <c r="AU141" s="132">
        <f t="shared" si="270"/>
        <v>-5283</v>
      </c>
      <c r="AV141" s="132">
        <f t="shared" ref="AV141" si="271">SUM(AV136:AV140)</f>
        <v>-5345</v>
      </c>
      <c r="AW141" s="276"/>
      <c r="AX141" s="134"/>
    </row>
    <row r="142" spans="1:50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73529721</v>
      </c>
      <c r="Z143" s="115"/>
      <c r="AA143" s="236">
        <f t="shared" ref="AA143:AJ143" si="272">IF(ISERROR((O143-C143)/C143)=TRUE,0,(O143-C143)/C143)</f>
        <v>-6.0357858350662777E-2</v>
      </c>
      <c r="AB143" s="237">
        <f t="shared" si="272"/>
        <v>0.16559779510737202</v>
      </c>
      <c r="AC143" s="238">
        <f t="shared" si="272"/>
        <v>0.29048960149959063</v>
      </c>
      <c r="AD143" s="238">
        <f t="shared" si="272"/>
        <v>4.787149959653824E-2</v>
      </c>
      <c r="AE143" s="238">
        <f t="shared" si="272"/>
        <v>0.38291495190943842</v>
      </c>
      <c r="AF143" s="238">
        <f t="shared" si="272"/>
        <v>0.26685882530364735</v>
      </c>
      <c r="AG143" s="238">
        <f t="shared" si="272"/>
        <v>0.10250616866888446</v>
      </c>
      <c r="AH143" s="238">
        <f t="shared" si="272"/>
        <v>0.14176474987143167</v>
      </c>
      <c r="AI143" s="238">
        <f t="shared" si="272"/>
        <v>5.3658568251966889E-2</v>
      </c>
      <c r="AJ143" s="238">
        <f t="shared" si="272"/>
        <v>-5.6290087522048839E-3</v>
      </c>
      <c r="AK143" s="311"/>
      <c r="AL143" s="206"/>
      <c r="AM143" s="38">
        <f t="shared" ref="AM143:AV147" si="273">O143-C143</f>
        <v>-3349381.1100000069</v>
      </c>
      <c r="AN143" s="72">
        <f t="shared" si="273"/>
        <v>6950612.3500000015</v>
      </c>
      <c r="AO143" s="73">
        <f t="shared" si="273"/>
        <v>10343583.390000001</v>
      </c>
      <c r="AP143" s="73">
        <f t="shared" si="273"/>
        <v>1745023.7400000021</v>
      </c>
      <c r="AQ143" s="73">
        <f t="shared" si="273"/>
        <v>15818316.160000004</v>
      </c>
      <c r="AR143" s="73">
        <f t="shared" si="273"/>
        <v>13330303.919999994</v>
      </c>
      <c r="AS143" s="73">
        <f t="shared" si="273"/>
        <v>4462770.1499999985</v>
      </c>
      <c r="AT143" s="73">
        <f t="shared" si="273"/>
        <v>5225555.5</v>
      </c>
      <c r="AU143" s="73">
        <f t="shared" si="273"/>
        <v>2324336.950000003</v>
      </c>
      <c r="AV143" s="73">
        <f t="shared" si="273"/>
        <v>-318728.07000000775</v>
      </c>
      <c r="AW143" s="330"/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3963039</v>
      </c>
      <c r="Z144" s="115"/>
      <c r="AA144" s="236">
        <f t="shared" ref="AA144:AA148" si="274">IF(ISERROR((O144-C144)/C144)=TRUE,0,(O144-C144)/C144)</f>
        <v>-0.44943193459270731</v>
      </c>
      <c r="AB144" s="237">
        <f t="shared" ref="AB144:AJ148" si="275">IF(ISERROR((P144-D144)/D144)=TRUE,0,(P144-D144)/D144)</f>
        <v>-0.13003229608755379</v>
      </c>
      <c r="AC144" s="238">
        <f t="shared" si="275"/>
        <v>-1.1604805057914502E-2</v>
      </c>
      <c r="AD144" s="238">
        <f t="shared" si="275"/>
        <v>-0.11150032630621459</v>
      </c>
      <c r="AE144" s="238">
        <f t="shared" si="275"/>
        <v>0.24478026432606073</v>
      </c>
      <c r="AF144" s="238">
        <f t="shared" si="275"/>
        <v>9.3562786055645081E-2</v>
      </c>
      <c r="AG144" s="238">
        <f t="shared" si="275"/>
        <v>-2.7102726309718363E-2</v>
      </c>
      <c r="AH144" s="238">
        <f t="shared" si="275"/>
        <v>-0.21050754753675627</v>
      </c>
      <c r="AI144" s="238">
        <f t="shared" si="275"/>
        <v>-0.16684902570963409</v>
      </c>
      <c r="AJ144" s="238">
        <f t="shared" si="275"/>
        <v>-0.28743859983751707</v>
      </c>
      <c r="AK144" s="311"/>
      <c r="AL144" s="206"/>
      <c r="AM144" s="38">
        <f t="shared" si="273"/>
        <v>-2728071.9999999995</v>
      </c>
      <c r="AN144" s="72">
        <f t="shared" si="273"/>
        <v>-483760.2200000002</v>
      </c>
      <c r="AO144" s="73">
        <f t="shared" si="273"/>
        <v>-34128.120000000112</v>
      </c>
      <c r="AP144" s="73">
        <f t="shared" si="273"/>
        <v>-297838.25</v>
      </c>
      <c r="AQ144" s="73">
        <f t="shared" si="273"/>
        <v>665244.56999999983</v>
      </c>
      <c r="AR144" s="73">
        <f t="shared" si="273"/>
        <v>320010.58999999985</v>
      </c>
      <c r="AS144" s="73">
        <f t="shared" si="273"/>
        <v>-83959.349999999627</v>
      </c>
      <c r="AT144" s="73">
        <f t="shared" si="273"/>
        <v>-592271.7799999998</v>
      </c>
      <c r="AU144" s="73">
        <f t="shared" si="273"/>
        <v>-533292.64000000013</v>
      </c>
      <c r="AV144" s="73">
        <f t="shared" si="273"/>
        <v>-1214021.0999999996</v>
      </c>
      <c r="AW144" s="330"/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12640984</v>
      </c>
      <c r="Z145" s="115"/>
      <c r="AA145" s="236">
        <f t="shared" si="274"/>
        <v>-9.0257020467362628E-2</v>
      </c>
      <c r="AB145" s="237">
        <f t="shared" si="275"/>
        <v>5.9345664112600532E-2</v>
      </c>
      <c r="AC145" s="238">
        <f t="shared" si="275"/>
        <v>3.9056216099192825E-2</v>
      </c>
      <c r="AD145" s="238">
        <f t="shared" si="275"/>
        <v>-7.6459623200572216E-2</v>
      </c>
      <c r="AE145" s="238">
        <f t="shared" si="275"/>
        <v>0.1115264941833692</v>
      </c>
      <c r="AF145" s="238">
        <f t="shared" si="275"/>
        <v>0.13965784232408859</v>
      </c>
      <c r="AG145" s="238">
        <f t="shared" si="275"/>
        <v>4.303762535239895E-3</v>
      </c>
      <c r="AH145" s="238">
        <f t="shared" si="275"/>
        <v>3.0812625728890371E-2</v>
      </c>
      <c r="AI145" s="238">
        <f t="shared" si="275"/>
        <v>5.057507416694868E-4</v>
      </c>
      <c r="AJ145" s="238">
        <f t="shared" si="275"/>
        <v>-6.6650747570059329E-2</v>
      </c>
      <c r="AK145" s="311"/>
      <c r="AL145" s="206"/>
      <c r="AM145" s="38">
        <f t="shared" si="273"/>
        <v>-1001379.9100000001</v>
      </c>
      <c r="AN145" s="72">
        <f t="shared" si="273"/>
        <v>522324.53999999911</v>
      </c>
      <c r="AO145" s="73">
        <f t="shared" si="273"/>
        <v>281126.91999999993</v>
      </c>
      <c r="AP145" s="73">
        <f t="shared" si="273"/>
        <v>-558711.12000000011</v>
      </c>
      <c r="AQ145" s="73">
        <f t="shared" si="273"/>
        <v>870476.69999999925</v>
      </c>
      <c r="AR145" s="73">
        <f t="shared" si="273"/>
        <v>1198707.8599999994</v>
      </c>
      <c r="AS145" s="73">
        <f t="shared" si="273"/>
        <v>35405.519999999553</v>
      </c>
      <c r="AT145" s="73">
        <f t="shared" si="273"/>
        <v>223626.01999999955</v>
      </c>
      <c r="AU145" s="73">
        <f t="shared" si="273"/>
        <v>4125.6299999998882</v>
      </c>
      <c r="AV145" s="73">
        <f t="shared" si="273"/>
        <v>-717725.25999999978</v>
      </c>
      <c r="AW145" s="330"/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18961448</v>
      </c>
      <c r="Z146" s="115"/>
      <c r="AA146" s="236">
        <f t="shared" si="274"/>
        <v>-0.12796755123486939</v>
      </c>
      <c r="AB146" s="237">
        <f t="shared" si="275"/>
        <v>3.3386728759315504E-2</v>
      </c>
      <c r="AC146" s="238">
        <f t="shared" si="275"/>
        <v>4.9167936047023999E-4</v>
      </c>
      <c r="AD146" s="238">
        <f t="shared" si="275"/>
        <v>-2.8139613117094928E-2</v>
      </c>
      <c r="AE146" s="238">
        <f t="shared" si="275"/>
        <v>4.6572852969579137E-2</v>
      </c>
      <c r="AF146" s="238">
        <f t="shared" si="275"/>
        <v>0.27713998022614128</v>
      </c>
      <c r="AG146" s="238">
        <f t="shared" si="275"/>
        <v>-1.0451213167106316E-2</v>
      </c>
      <c r="AH146" s="238">
        <f t="shared" si="275"/>
        <v>1.344592363550472E-2</v>
      </c>
      <c r="AI146" s="238">
        <f t="shared" si="275"/>
        <v>-4.1397743933547938E-3</v>
      </c>
      <c r="AJ146" s="238">
        <f t="shared" si="275"/>
        <v>1.2872824800889372E-2</v>
      </c>
      <c r="AK146" s="311"/>
      <c r="AL146" s="206"/>
      <c r="AM146" s="38">
        <f t="shared" si="273"/>
        <v>-2261884.820000004</v>
      </c>
      <c r="AN146" s="72">
        <f t="shared" si="273"/>
        <v>507237.25</v>
      </c>
      <c r="AO146" s="73">
        <f t="shared" si="273"/>
        <v>6518.2900000009686</v>
      </c>
      <c r="AP146" s="73">
        <f t="shared" si="273"/>
        <v>-369666.50999999978</v>
      </c>
      <c r="AQ146" s="73">
        <f t="shared" si="273"/>
        <v>627421.80000000075</v>
      </c>
      <c r="AR146" s="73">
        <f t="shared" si="273"/>
        <v>3839048.25</v>
      </c>
      <c r="AS146" s="73">
        <f t="shared" si="273"/>
        <v>-145272.01999999955</v>
      </c>
      <c r="AT146" s="73">
        <f t="shared" si="273"/>
        <v>174347.49000000022</v>
      </c>
      <c r="AU146" s="73">
        <f t="shared" si="273"/>
        <v>-55070.559999998659</v>
      </c>
      <c r="AV146" s="73">
        <f t="shared" si="273"/>
        <v>213355.66999999993</v>
      </c>
      <c r="AW146" s="330"/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21634802</v>
      </c>
      <c r="Z147" s="115"/>
      <c r="AA147" s="236">
        <f t="shared" si="274"/>
        <v>-0.15667977030211275</v>
      </c>
      <c r="AB147" s="237">
        <f t="shared" si="275"/>
        <v>0.10232730786990056</v>
      </c>
      <c r="AC147" s="238">
        <f t="shared" si="275"/>
        <v>0.11095075352280778</v>
      </c>
      <c r="AD147" s="238">
        <f t="shared" si="275"/>
        <v>0.10392341315436146</v>
      </c>
      <c r="AE147" s="238">
        <f t="shared" si="275"/>
        <v>0.12593279910238311</v>
      </c>
      <c r="AF147" s="238">
        <f t="shared" si="275"/>
        <v>0.32843144391302692</v>
      </c>
      <c r="AG147" s="238">
        <f t="shared" si="275"/>
        <v>9.5906514776777051E-3</v>
      </c>
      <c r="AH147" s="238">
        <f t="shared" si="275"/>
        <v>9.1083352090079346E-3</v>
      </c>
      <c r="AI147" s="238">
        <f t="shared" si="275"/>
        <v>5.8578499272737929E-2</v>
      </c>
      <c r="AJ147" s="238">
        <f t="shared" si="275"/>
        <v>0.19888641287273862</v>
      </c>
      <c r="AK147" s="311"/>
      <c r="AL147" s="206"/>
      <c r="AM147" s="38">
        <f t="shared" si="273"/>
        <v>-2802938.0600000024</v>
      </c>
      <c r="AN147" s="72">
        <f t="shared" si="273"/>
        <v>1722642.2400000021</v>
      </c>
      <c r="AO147" s="73">
        <f t="shared" si="273"/>
        <v>1563930.6799999997</v>
      </c>
      <c r="AP147" s="73">
        <f t="shared" si="273"/>
        <v>1612362.2699999996</v>
      </c>
      <c r="AQ147" s="73">
        <f t="shared" si="273"/>
        <v>1932235.1500000004</v>
      </c>
      <c r="AR147" s="73">
        <f t="shared" si="273"/>
        <v>5087687.1199999992</v>
      </c>
      <c r="AS147" s="73">
        <f t="shared" si="273"/>
        <v>161766.53000000119</v>
      </c>
      <c r="AT147" s="73">
        <f t="shared" si="273"/>
        <v>141759.69999999925</v>
      </c>
      <c r="AU147" s="73">
        <f t="shared" si="273"/>
        <v>932387.5</v>
      </c>
      <c r="AV147" s="73">
        <f t="shared" si="273"/>
        <v>3465933.7100000009</v>
      </c>
      <c r="AW147" s="330"/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76">SUM(E143:E147)</f>
        <v>73099197.840000004</v>
      </c>
      <c r="F148" s="153">
        <f t="shared" si="276"/>
        <v>75082485.86999999</v>
      </c>
      <c r="G148" s="152">
        <f t="shared" si="276"/>
        <v>80648310.61999999</v>
      </c>
      <c r="H148" s="152">
        <f t="shared" si="276"/>
        <v>91299341.260000005</v>
      </c>
      <c r="I148" s="152">
        <f t="shared" si="276"/>
        <v>85628184.170000002</v>
      </c>
      <c r="J148" s="152">
        <f t="shared" si="276"/>
        <v>75462207.070000008</v>
      </c>
      <c r="K148" s="152">
        <f t="shared" si="276"/>
        <v>83890541.11999999</v>
      </c>
      <c r="L148" s="152">
        <f t="shared" si="276"/>
        <v>105615263.05000001</v>
      </c>
      <c r="M148" s="152">
        <f t="shared" si="276"/>
        <v>119506977.27999999</v>
      </c>
      <c r="N148" s="154">
        <f t="shared" si="276"/>
        <v>111810239.44</v>
      </c>
      <c r="O148" s="151">
        <f t="shared" si="276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/>
      <c r="AA148" s="240">
        <f t="shared" si="274"/>
        <v>-0.11221070198585881</v>
      </c>
      <c r="AB148" s="241">
        <f t="shared" si="275"/>
        <v>-0.99204367370343061</v>
      </c>
      <c r="AC148" s="242">
        <f t="shared" si="275"/>
        <v>-0.99053406849259074</v>
      </c>
      <c r="AD148" s="242">
        <f t="shared" si="275"/>
        <v>-0.99121175874301137</v>
      </c>
      <c r="AE148" s="242">
        <f t="shared" si="275"/>
        <v>-0.99181826631051129</v>
      </c>
      <c r="AF148" s="242">
        <f t="shared" si="275"/>
        <v>-0.99277275179761793</v>
      </c>
      <c r="AG148" s="242">
        <f t="shared" si="275"/>
        <v>-0.99229409094218335</v>
      </c>
      <c r="AH148" s="242">
        <f t="shared" si="275"/>
        <v>-0.99125598063428066</v>
      </c>
      <c r="AI148" s="242">
        <f t="shared" si="275"/>
        <v>-0.99213447676948296</v>
      </c>
      <c r="AJ148" s="242">
        <f t="shared" si="275"/>
        <v>-0.99375238974988289</v>
      </c>
      <c r="AK148" s="312"/>
      <c r="AL148" s="251"/>
      <c r="AM148" s="153">
        <f t="shared" ref="AM148:AO148" si="277">SUM(AM143:AM147)</f>
        <v>-12143655.900000013</v>
      </c>
      <c r="AN148" s="155">
        <f t="shared" si="277"/>
        <v>9219056.160000002</v>
      </c>
      <c r="AO148" s="156">
        <f t="shared" si="277"/>
        <v>12161031.16</v>
      </c>
      <c r="AP148" s="156">
        <f t="shared" ref="AP148:AQ148" si="278">SUM(AP143:AP147)</f>
        <v>2131170.1300000018</v>
      </c>
      <c r="AQ148" s="156">
        <f t="shared" si="278"/>
        <v>19913694.380000003</v>
      </c>
      <c r="AR148" s="156">
        <f t="shared" ref="AR148:AS148" si="279">SUM(AR143:AR147)</f>
        <v>23775757.739999995</v>
      </c>
      <c r="AS148" s="156">
        <f t="shared" si="279"/>
        <v>4430710.83</v>
      </c>
      <c r="AT148" s="156">
        <f t="shared" ref="AT148:AU148" si="280">SUM(AT143:AT147)</f>
        <v>5173016.93</v>
      </c>
      <c r="AU148" s="156">
        <f t="shared" si="280"/>
        <v>2672486.8800000041</v>
      </c>
      <c r="AV148" s="156">
        <f t="shared" ref="AV148" si="281">SUM(AV143:AV147)</f>
        <v>1428814.9499999937</v>
      </c>
      <c r="AW148" s="329"/>
      <c r="AX148" s="157"/>
    </row>
    <row r="149" spans="1:50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</row>
    <row r="150" spans="1:50" x14ac:dyDescent="0.35">
      <c r="A150" s="172"/>
      <c r="B150" s="67" t="s">
        <v>30</v>
      </c>
      <c r="C150" s="258"/>
      <c r="D150" s="201">
        <f t="shared" ref="D150:Y155" si="282">(C66+C143+D94-D66-D143)/(C66+C143+D94-D143)</f>
        <v>0.62661716595583949</v>
      </c>
      <c r="E150" s="201">
        <f t="shared" si="282"/>
        <v>0.61561294207812478</v>
      </c>
      <c r="F150" s="202">
        <f t="shared" si="282"/>
        <v>0.57442702878793717</v>
      </c>
      <c r="G150" s="201">
        <f t="shared" si="282"/>
        <v>0.61733953597318136</v>
      </c>
      <c r="H150" s="201">
        <f t="shared" si="282"/>
        <v>0.61816882355997449</v>
      </c>
      <c r="I150" s="201">
        <f t="shared" si="282"/>
        <v>0.615656090242654</v>
      </c>
      <c r="J150" s="201">
        <f t="shared" si="282"/>
        <v>0.61785437505537155</v>
      </c>
      <c r="K150" s="201">
        <f t="shared" si="282"/>
        <v>0.52339844026251947</v>
      </c>
      <c r="L150" s="201">
        <f t="shared" si="282"/>
        <v>0.60912824762738516</v>
      </c>
      <c r="M150" s="201">
        <f t="shared" si="282"/>
        <v>0.64225246394782365</v>
      </c>
      <c r="N150" s="203">
        <f t="shared" si="282"/>
        <v>0.56986556101500052</v>
      </c>
      <c r="O150" s="200">
        <f t="shared" si="282"/>
        <v>0.57464729706303919</v>
      </c>
      <c r="P150" s="201">
        <f t="shared" si="282"/>
        <v>0.50544216401178166</v>
      </c>
      <c r="Q150" s="201">
        <f t="shared" si="282"/>
        <v>0.49199476411915227</v>
      </c>
      <c r="R150" s="201">
        <f t="shared" si="282"/>
        <v>0.46122024470135964</v>
      </c>
      <c r="S150" s="201">
        <f t="shared" si="282"/>
        <v>0.48692198586733493</v>
      </c>
      <c r="T150" s="201">
        <f t="shared" si="282"/>
        <v>0.49325800011581894</v>
      </c>
      <c r="U150" s="201">
        <f t="shared" si="282"/>
        <v>0.48284952396611774</v>
      </c>
      <c r="V150" s="201">
        <f t="shared" si="282"/>
        <v>0.42560483892808054</v>
      </c>
      <c r="W150" s="201">
        <f t="shared" si="282"/>
        <v>0.38566146460752582</v>
      </c>
      <c r="X150" s="201">
        <f t="shared" si="282"/>
        <v>0.42777682410787504</v>
      </c>
      <c r="Y150" s="201">
        <f t="shared" si="282"/>
        <v>0.29610764700245557</v>
      </c>
      <c r="Z150" s="203"/>
      <c r="AA150" s="244"/>
      <c r="AB150" s="237">
        <f t="shared" ref="AB150:AJ155" si="283">IF(ISERROR((P150-D150)/D150)=TRUE,0,(P150-D150)/D150)</f>
        <v>-0.19337963995802435</v>
      </c>
      <c r="AC150" s="238">
        <f t="shared" si="283"/>
        <v>-0.20080503431535177</v>
      </c>
      <c r="AD150" s="238">
        <f t="shared" si="283"/>
        <v>-0.19707774602014835</v>
      </c>
      <c r="AE150" s="238">
        <f t="shared" si="283"/>
        <v>-0.21125740780598906</v>
      </c>
      <c r="AF150" s="238">
        <f t="shared" si="283"/>
        <v>-0.20206587372816084</v>
      </c>
      <c r="AG150" s="238">
        <f t="shared" si="283"/>
        <v>-0.21571550802687914</v>
      </c>
      <c r="AH150" s="238">
        <f t="shared" si="283"/>
        <v>-0.31115671246976567</v>
      </c>
      <c r="AI150" s="238">
        <f t="shared" si="283"/>
        <v>-0.26315893411128494</v>
      </c>
      <c r="AJ150" s="238">
        <f t="shared" si="283"/>
        <v>-0.29772289206073083</v>
      </c>
      <c r="AK150" s="311"/>
      <c r="AL150" s="206"/>
      <c r="AM150" s="256"/>
      <c r="AN150" s="204">
        <f t="shared" ref="AN150:AV155" si="284">P150-D150</f>
        <v>-0.12117500194405784</v>
      </c>
      <c r="AO150" s="204">
        <f t="shared" si="284"/>
        <v>-0.12361817795897251</v>
      </c>
      <c r="AP150" s="204">
        <f t="shared" si="284"/>
        <v>-0.11320678408657753</v>
      </c>
      <c r="AQ150" s="204">
        <f t="shared" si="284"/>
        <v>-0.13041755010584644</v>
      </c>
      <c r="AR150" s="204">
        <f t="shared" si="284"/>
        <v>-0.12491082344415555</v>
      </c>
      <c r="AS150" s="204">
        <f t="shared" si="284"/>
        <v>-0.13280656627653625</v>
      </c>
      <c r="AT150" s="204">
        <f t="shared" si="284"/>
        <v>-0.19224953612729101</v>
      </c>
      <c r="AU150" s="204">
        <f t="shared" si="284"/>
        <v>-0.13773697565499365</v>
      </c>
      <c r="AV150" s="204">
        <f t="shared" si="284"/>
        <v>-0.18135142351951011</v>
      </c>
      <c r="AW150" s="331"/>
      <c r="AX150" s="206"/>
    </row>
    <row r="151" spans="1:50" x14ac:dyDescent="0.35">
      <c r="A151" s="172"/>
      <c r="B151" s="67" t="s">
        <v>31</v>
      </c>
      <c r="C151" s="258"/>
      <c r="D151" s="201">
        <f t="shared" si="282"/>
        <v>0.24155399143536727</v>
      </c>
      <c r="E151" s="201">
        <f t="shared" si="282"/>
        <v>0.24794774458217878</v>
      </c>
      <c r="F151" s="202">
        <f t="shared" si="282"/>
        <v>0.24582577905548442</v>
      </c>
      <c r="G151" s="201">
        <f t="shared" si="282"/>
        <v>0.22494347241798501</v>
      </c>
      <c r="H151" s="201">
        <f t="shared" si="282"/>
        <v>0.18479454682850135</v>
      </c>
      <c r="I151" s="201">
        <f t="shared" si="282"/>
        <v>0.1800507690090149</v>
      </c>
      <c r="J151" s="201">
        <f t="shared" si="282"/>
        <v>0.18812135680047248</v>
      </c>
      <c r="K151" s="201">
        <f t="shared" si="282"/>
        <v>0.14340597307398101</v>
      </c>
      <c r="L151" s="201">
        <f t="shared" si="282"/>
        <v>0.18539700768315678</v>
      </c>
      <c r="M151" s="201">
        <f t="shared" si="282"/>
        <v>0.17198034609263643</v>
      </c>
      <c r="N151" s="203">
        <f t="shared" si="282"/>
        <v>0.2590139495666578</v>
      </c>
      <c r="O151" s="200">
        <f t="shared" si="282"/>
        <v>0.17508872931949421</v>
      </c>
      <c r="P151" s="201">
        <f t="shared" si="282"/>
        <v>0.15216632209682829</v>
      </c>
      <c r="Q151" s="201">
        <f t="shared" si="282"/>
        <v>0.16429707561765208</v>
      </c>
      <c r="R151" s="201">
        <f t="shared" si="282"/>
        <v>0.14433450447134694</v>
      </c>
      <c r="S151" s="201">
        <f t="shared" si="282"/>
        <v>0.11306126692675945</v>
      </c>
      <c r="T151" s="201">
        <f t="shared" si="282"/>
        <v>0.15421410502552607</v>
      </c>
      <c r="U151" s="201">
        <f t="shared" si="282"/>
        <v>0.17418412800318084</v>
      </c>
      <c r="V151" s="201">
        <f t="shared" si="282"/>
        <v>0.19863351339302618</v>
      </c>
      <c r="W151" s="201">
        <f t="shared" si="282"/>
        <v>0.12763328428816445</v>
      </c>
      <c r="X151" s="201">
        <f t="shared" si="282"/>
        <v>0.15797191988133749</v>
      </c>
      <c r="Y151" s="201">
        <f t="shared" si="282"/>
        <v>9.0200281198591928E-2</v>
      </c>
      <c r="Z151" s="203"/>
      <c r="AA151" s="244"/>
      <c r="AB151" s="237">
        <f t="shared" si="283"/>
        <v>-0.37005254521930137</v>
      </c>
      <c r="AC151" s="238">
        <f t="shared" si="283"/>
        <v>-0.33737217132379221</v>
      </c>
      <c r="AD151" s="238">
        <f t="shared" si="283"/>
        <v>-0.41285854955525336</v>
      </c>
      <c r="AE151" s="238">
        <f t="shared" si="283"/>
        <v>-0.49737920504458338</v>
      </c>
      <c r="AF151" s="238">
        <f t="shared" si="283"/>
        <v>-0.1654834643543647</v>
      </c>
      <c r="AG151" s="238">
        <f t="shared" si="283"/>
        <v>-3.2583259922318503E-2</v>
      </c>
      <c r="AH151" s="238">
        <f t="shared" si="283"/>
        <v>5.587965540618136E-2</v>
      </c>
      <c r="AI151" s="238">
        <f t="shared" si="283"/>
        <v>-0.10998627496275669</v>
      </c>
      <c r="AJ151" s="238">
        <f t="shared" si="283"/>
        <v>-0.1479262699249641</v>
      </c>
      <c r="AK151" s="311"/>
      <c r="AL151" s="206"/>
      <c r="AM151" s="256"/>
      <c r="AN151" s="204">
        <f t="shared" si="284"/>
        <v>-8.9387669338538978E-2</v>
      </c>
      <c r="AO151" s="204">
        <f t="shared" si="284"/>
        <v>-8.3650668964526692E-2</v>
      </c>
      <c r="AP151" s="204">
        <f t="shared" si="284"/>
        <v>-0.10149127458413748</v>
      </c>
      <c r="AQ151" s="204">
        <f t="shared" si="284"/>
        <v>-0.11188220549122556</v>
      </c>
      <c r="AR151" s="204">
        <f t="shared" si="284"/>
        <v>-3.0580441802975283E-2</v>
      </c>
      <c r="AS151" s="204">
        <f t="shared" si="284"/>
        <v>-5.8666410058340612E-3</v>
      </c>
      <c r="AT151" s="204">
        <f t="shared" si="284"/>
        <v>1.0512156592553695E-2</v>
      </c>
      <c r="AU151" s="204">
        <f t="shared" si="284"/>
        <v>-1.5772688785816558E-2</v>
      </c>
      <c r="AV151" s="204">
        <f t="shared" si="284"/>
        <v>-2.7425087801819292E-2</v>
      </c>
      <c r="AW151" s="331"/>
      <c r="AX151" s="206"/>
    </row>
    <row r="152" spans="1:50" x14ac:dyDescent="0.35">
      <c r="A152" s="172"/>
      <c r="B152" s="67" t="s">
        <v>32</v>
      </c>
      <c r="C152" s="258"/>
      <c r="D152" s="201">
        <f t="shared" si="282"/>
        <v>0.76505075958174906</v>
      </c>
      <c r="E152" s="201">
        <f t="shared" si="282"/>
        <v>0.7633690641912878</v>
      </c>
      <c r="F152" s="202">
        <f t="shared" si="282"/>
        <v>0.76377300448518648</v>
      </c>
      <c r="G152" s="201">
        <f t="shared" si="282"/>
        <v>0.76133295718335814</v>
      </c>
      <c r="H152" s="201">
        <f t="shared" si="282"/>
        <v>0.77957457007135078</v>
      </c>
      <c r="I152" s="201">
        <f t="shared" si="282"/>
        <v>0.75210912097842397</v>
      </c>
      <c r="J152" s="201">
        <f t="shared" si="282"/>
        <v>0.7741828807535166</v>
      </c>
      <c r="K152" s="201">
        <f t="shared" si="282"/>
        <v>0.72505095706031819</v>
      </c>
      <c r="L152" s="201">
        <f t="shared" si="282"/>
        <v>0.76616273303707971</v>
      </c>
      <c r="M152" s="201">
        <f t="shared" si="282"/>
        <v>0.78465062282997999</v>
      </c>
      <c r="N152" s="203">
        <f t="shared" si="282"/>
        <v>0.75813799041162944</v>
      </c>
      <c r="O152" s="200">
        <f t="shared" si="282"/>
        <v>0.71186822786801918</v>
      </c>
      <c r="P152" s="201">
        <f t="shared" si="282"/>
        <v>0.58066998467147657</v>
      </c>
      <c r="Q152" s="201">
        <f t="shared" si="282"/>
        <v>0.62861488560647238</v>
      </c>
      <c r="R152" s="201">
        <f t="shared" si="282"/>
        <v>0.59168894049154808</v>
      </c>
      <c r="S152" s="201">
        <f t="shared" si="282"/>
        <v>0.60722326442306152</v>
      </c>
      <c r="T152" s="201">
        <f t="shared" si="282"/>
        <v>0.6200785292766684</v>
      </c>
      <c r="U152" s="201">
        <f t="shared" si="282"/>
        <v>0.65770752869541693</v>
      </c>
      <c r="V152" s="201">
        <f t="shared" si="282"/>
        <v>0.64399200547403901</v>
      </c>
      <c r="W152" s="201">
        <f t="shared" si="282"/>
        <v>0.58302878114935797</v>
      </c>
      <c r="X152" s="201">
        <f t="shared" si="282"/>
        <v>0.61752729967088493</v>
      </c>
      <c r="Y152" s="201">
        <f t="shared" si="282"/>
        <v>0.43566518260750897</v>
      </c>
      <c r="Z152" s="203"/>
      <c r="AA152" s="244"/>
      <c r="AB152" s="237">
        <f t="shared" si="283"/>
        <v>-0.24100462956349838</v>
      </c>
      <c r="AC152" s="238">
        <f t="shared" si="283"/>
        <v>-0.17652559542424454</v>
      </c>
      <c r="AD152" s="238">
        <f t="shared" si="283"/>
        <v>-0.22530786370176822</v>
      </c>
      <c r="AE152" s="238">
        <f t="shared" si="283"/>
        <v>-0.20242088734795322</v>
      </c>
      <c r="AF152" s="238">
        <f t="shared" si="283"/>
        <v>-0.20459369368614019</v>
      </c>
      <c r="AG152" s="238">
        <f t="shared" si="283"/>
        <v>-0.12551581898142566</v>
      </c>
      <c r="AH152" s="238">
        <f t="shared" si="283"/>
        <v>-0.16816553106000234</v>
      </c>
      <c r="AI152" s="238">
        <f t="shared" si="283"/>
        <v>-0.19587888896358654</v>
      </c>
      <c r="AJ152" s="238">
        <f t="shared" si="283"/>
        <v>-0.19399982139173208</v>
      </c>
      <c r="AK152" s="311"/>
      <c r="AL152" s="206"/>
      <c r="AM152" s="256"/>
      <c r="AN152" s="204">
        <f t="shared" si="284"/>
        <v>-0.18438077491027249</v>
      </c>
      <c r="AO152" s="204">
        <f t="shared" si="284"/>
        <v>-0.13475417858481542</v>
      </c>
      <c r="AP152" s="204">
        <f t="shared" si="284"/>
        <v>-0.1720840639936384</v>
      </c>
      <c r="AQ152" s="204">
        <f t="shared" si="284"/>
        <v>-0.15410969276029662</v>
      </c>
      <c r="AR152" s="204">
        <f t="shared" si="284"/>
        <v>-0.15949604079468238</v>
      </c>
      <c r="AS152" s="204">
        <f t="shared" si="284"/>
        <v>-9.4401592283007041E-2</v>
      </c>
      <c r="AT152" s="204">
        <f t="shared" si="284"/>
        <v>-0.13019087527947759</v>
      </c>
      <c r="AU152" s="204">
        <f t="shared" si="284"/>
        <v>-0.14202217591096022</v>
      </c>
      <c r="AV152" s="204">
        <f t="shared" si="284"/>
        <v>-0.14863543336619478</v>
      </c>
      <c r="AW152" s="331"/>
      <c r="AX152" s="206"/>
    </row>
    <row r="153" spans="1:50" x14ac:dyDescent="0.35">
      <c r="A153" s="172"/>
      <c r="B153" s="67" t="s">
        <v>33</v>
      </c>
      <c r="C153" s="258"/>
      <c r="D153" s="201">
        <f t="shared" si="282"/>
        <v>0.83929657531411173</v>
      </c>
      <c r="E153" s="201">
        <f t="shared" si="282"/>
        <v>0.85675917932868551</v>
      </c>
      <c r="F153" s="202">
        <f t="shared" si="282"/>
        <v>0.86061974021104048</v>
      </c>
      <c r="G153" s="201">
        <f t="shared" si="282"/>
        <v>0.86313666251141019</v>
      </c>
      <c r="H153" s="201">
        <f t="shared" si="282"/>
        <v>0.86542930045062272</v>
      </c>
      <c r="I153" s="201">
        <f t="shared" si="282"/>
        <v>0.84543238656083841</v>
      </c>
      <c r="J153" s="201">
        <f t="shared" si="282"/>
        <v>0.86315977243803488</v>
      </c>
      <c r="K153" s="201">
        <f t="shared" si="282"/>
        <v>0.80109350576903315</v>
      </c>
      <c r="L153" s="201">
        <f t="shared" si="282"/>
        <v>0.82740108235665155</v>
      </c>
      <c r="M153" s="201">
        <f t="shared" si="282"/>
        <v>0.8683777969988824</v>
      </c>
      <c r="N153" s="203">
        <f t="shared" si="282"/>
        <v>0.84581938319294891</v>
      </c>
      <c r="O153" s="200">
        <f t="shared" si="282"/>
        <v>0.81520768903802598</v>
      </c>
      <c r="P153" s="201">
        <f t="shared" si="282"/>
        <v>0.67696101677180487</v>
      </c>
      <c r="Q153" s="201">
        <f t="shared" si="282"/>
        <v>0.75651720623796914</v>
      </c>
      <c r="R153" s="201">
        <f t="shared" si="282"/>
        <v>0.73449864969231649</v>
      </c>
      <c r="S153" s="201">
        <f t="shared" si="282"/>
        <v>0.76055253231344111</v>
      </c>
      <c r="T153" s="201">
        <f t="shared" si="282"/>
        <v>0.77016991483890807</v>
      </c>
      <c r="U153" s="201">
        <f t="shared" si="282"/>
        <v>0.83213692982947218</v>
      </c>
      <c r="V153" s="201">
        <f t="shared" si="282"/>
        <v>0.77940175157339198</v>
      </c>
      <c r="W153" s="201">
        <f t="shared" si="282"/>
        <v>0.72092998720362944</v>
      </c>
      <c r="X153" s="201">
        <f t="shared" si="282"/>
        <v>0.75319378365869383</v>
      </c>
      <c r="Y153" s="201">
        <f t="shared" si="282"/>
        <v>0.55937328414314125</v>
      </c>
      <c r="Z153" s="203"/>
      <c r="AA153" s="244"/>
      <c r="AB153" s="237">
        <f t="shared" si="283"/>
        <v>-0.1934185880379076</v>
      </c>
      <c r="AC153" s="238">
        <f t="shared" si="283"/>
        <v>-0.11700134122783611</v>
      </c>
      <c r="AD153" s="238">
        <f t="shared" si="283"/>
        <v>-0.14654682506794078</v>
      </c>
      <c r="AE153" s="238">
        <f t="shared" si="283"/>
        <v>-0.11885039143104754</v>
      </c>
      <c r="AF153" s="238">
        <f t="shared" si="283"/>
        <v>-0.11007182858508925</v>
      </c>
      <c r="AG153" s="238">
        <f t="shared" si="283"/>
        <v>-1.5726221212616711E-2</v>
      </c>
      <c r="AH153" s="238">
        <f t="shared" si="283"/>
        <v>-9.7036520397683138E-2</v>
      </c>
      <c r="AI153" s="238">
        <f t="shared" si="283"/>
        <v>-0.10006761756038504</v>
      </c>
      <c r="AJ153" s="238">
        <f t="shared" si="283"/>
        <v>-8.9687214919511843E-2</v>
      </c>
      <c r="AK153" s="311"/>
      <c r="AL153" s="206"/>
      <c r="AM153" s="256"/>
      <c r="AN153" s="204">
        <f t="shared" si="284"/>
        <v>-0.16233555854230686</v>
      </c>
      <c r="AO153" s="204">
        <f t="shared" si="284"/>
        <v>-0.10024197309071636</v>
      </c>
      <c r="AP153" s="204">
        <f t="shared" si="284"/>
        <v>-0.126121090518724</v>
      </c>
      <c r="AQ153" s="204">
        <f t="shared" si="284"/>
        <v>-0.10258413019796908</v>
      </c>
      <c r="AR153" s="204">
        <f t="shared" si="284"/>
        <v>-9.5259385611714653E-2</v>
      </c>
      <c r="AS153" s="204">
        <f t="shared" si="284"/>
        <v>-1.3295456731366229E-2</v>
      </c>
      <c r="AT153" s="204">
        <f t="shared" si="284"/>
        <v>-8.3758020864642901E-2</v>
      </c>
      <c r="AU153" s="204">
        <f t="shared" si="284"/>
        <v>-8.0163518565403713E-2</v>
      </c>
      <c r="AV153" s="204">
        <f t="shared" si="284"/>
        <v>-7.4207298697957724E-2</v>
      </c>
      <c r="AW153" s="331"/>
      <c r="AX153" s="206"/>
    </row>
    <row r="154" spans="1:50" x14ac:dyDescent="0.35">
      <c r="A154" s="172"/>
      <c r="B154" s="67" t="s">
        <v>34</v>
      </c>
      <c r="C154" s="258"/>
      <c r="D154" s="201">
        <f t="shared" si="282"/>
        <v>0.88263380116626444</v>
      </c>
      <c r="E154" s="201">
        <f t="shared" si="282"/>
        <v>0.9059643220338166</v>
      </c>
      <c r="F154" s="202">
        <f t="shared" si="282"/>
        <v>0.91249940672804042</v>
      </c>
      <c r="G154" s="201">
        <f t="shared" si="282"/>
        <v>0.89817141078009777</v>
      </c>
      <c r="H154" s="201">
        <f t="shared" si="282"/>
        <v>0.93152166046152052</v>
      </c>
      <c r="I154" s="201">
        <f t="shared" si="282"/>
        <v>0.87078377268124696</v>
      </c>
      <c r="J154" s="201">
        <f t="shared" si="282"/>
        <v>0.94127732615944182</v>
      </c>
      <c r="K154" s="201">
        <f t="shared" si="282"/>
        <v>0.88988093430015536</v>
      </c>
      <c r="L154" s="201">
        <f t="shared" si="282"/>
        <v>0.875329375826008</v>
      </c>
      <c r="M154" s="201">
        <f t="shared" si="282"/>
        <v>0.88515189349907486</v>
      </c>
      <c r="N154" s="203">
        <f t="shared" si="282"/>
        <v>0.89945127549690784</v>
      </c>
      <c r="O154" s="200">
        <f t="shared" si="282"/>
        <v>0.85058094329907674</v>
      </c>
      <c r="P154" s="201">
        <f t="shared" si="282"/>
        <v>0.811020527069228</v>
      </c>
      <c r="Q154" s="201">
        <f t="shared" si="282"/>
        <v>0.87275683892376132</v>
      </c>
      <c r="R154" s="201">
        <f t="shared" si="282"/>
        <v>0.86300954087632797</v>
      </c>
      <c r="S154" s="201">
        <f t="shared" si="282"/>
        <v>0.80427611139855859</v>
      </c>
      <c r="T154" s="201">
        <f t="shared" si="282"/>
        <v>0.81694281776675337</v>
      </c>
      <c r="U154" s="201">
        <f t="shared" si="282"/>
        <v>0.88828799857261487</v>
      </c>
      <c r="V154" s="201">
        <f t="shared" si="282"/>
        <v>0.85211946322387155</v>
      </c>
      <c r="W154" s="201">
        <f t="shared" si="282"/>
        <v>0.81921781668982907</v>
      </c>
      <c r="X154" s="201">
        <f t="shared" si="282"/>
        <v>0.83147922093972626</v>
      </c>
      <c r="Y154" s="201">
        <f t="shared" si="282"/>
        <v>0.62618412702658743</v>
      </c>
      <c r="Z154" s="270"/>
      <c r="AA154" s="244"/>
      <c r="AB154" s="237">
        <f t="shared" si="283"/>
        <v>-8.1135884443141126E-2</v>
      </c>
      <c r="AC154" s="238">
        <f t="shared" si="283"/>
        <v>-3.6654294548274451E-2</v>
      </c>
      <c r="AD154" s="238">
        <f t="shared" si="283"/>
        <v>-5.4235504688346946E-2</v>
      </c>
      <c r="AE154" s="238">
        <f t="shared" si="283"/>
        <v>-0.10454051226144835</v>
      </c>
      <c r="AF154" s="238">
        <f t="shared" si="283"/>
        <v>-0.12300180184537984</v>
      </c>
      <c r="AG154" s="238">
        <f t="shared" si="283"/>
        <v>2.010169050058238E-2</v>
      </c>
      <c r="AH154" s="238">
        <f t="shared" si="283"/>
        <v>-9.4720079255864204E-2</v>
      </c>
      <c r="AI154" s="238">
        <f t="shared" si="283"/>
        <v>-7.9407384613649601E-2</v>
      </c>
      <c r="AJ154" s="238">
        <f t="shared" si="283"/>
        <v>-5.0095605262764513E-2</v>
      </c>
      <c r="AK154" s="311"/>
      <c r="AL154" s="206"/>
      <c r="AM154" s="256"/>
      <c r="AN154" s="204">
        <f t="shared" si="284"/>
        <v>-7.1613274097036439E-2</v>
      </c>
      <c r="AO154" s="204">
        <f t="shared" si="284"/>
        <v>-3.320748311005528E-2</v>
      </c>
      <c r="AP154" s="204">
        <f t="shared" si="284"/>
        <v>-4.9489865851712445E-2</v>
      </c>
      <c r="AQ154" s="204">
        <f t="shared" si="284"/>
        <v>-9.3895299381539177E-2</v>
      </c>
      <c r="AR154" s="204">
        <f t="shared" si="284"/>
        <v>-0.11457884269476715</v>
      </c>
      <c r="AS154" s="204">
        <f t="shared" si="284"/>
        <v>1.7504225891367908E-2</v>
      </c>
      <c r="AT154" s="204">
        <f t="shared" si="284"/>
        <v>-8.9157862935570265E-2</v>
      </c>
      <c r="AU154" s="204">
        <f t="shared" si="284"/>
        <v>-7.0663117610326287E-2</v>
      </c>
      <c r="AV154" s="204">
        <f t="shared" si="284"/>
        <v>-4.3850154886281745E-2</v>
      </c>
      <c r="AW154" s="331"/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282"/>
        <v>0.65848321244047647</v>
      </c>
      <c r="E155" s="209">
        <f t="shared" si="282"/>
        <v>0.6604888453559149</v>
      </c>
      <c r="F155" s="210">
        <f t="shared" si="282"/>
        <v>0.63219296236192701</v>
      </c>
      <c r="G155" s="209">
        <f t="shared" si="282"/>
        <v>0.66220486856301786</v>
      </c>
      <c r="H155" s="209">
        <f t="shared" si="282"/>
        <v>0.66480878563136825</v>
      </c>
      <c r="I155" s="209">
        <f t="shared" si="282"/>
        <v>0.64341135031137409</v>
      </c>
      <c r="J155" s="209">
        <f t="shared" si="282"/>
        <v>0.66624546403879958</v>
      </c>
      <c r="K155" s="209">
        <f t="shared" si="282"/>
        <v>0.57629131681050949</v>
      </c>
      <c r="L155" s="209">
        <f t="shared" si="282"/>
        <v>0.63623913170655577</v>
      </c>
      <c r="M155" s="209">
        <f t="shared" si="282"/>
        <v>0.66918368623872737</v>
      </c>
      <c r="N155" s="211">
        <f t="shared" si="282"/>
        <v>0.62490944399519943</v>
      </c>
      <c r="O155" s="208">
        <f t="shared" si="282"/>
        <v>0.60842927730362717</v>
      </c>
      <c r="P155" s="209">
        <f t="shared" si="282"/>
        <v>0.66488802039448658</v>
      </c>
      <c r="Q155" s="209">
        <f t="shared" si="282"/>
        <v>0.52915759428865283</v>
      </c>
      <c r="R155" s="209">
        <f t="shared" si="282"/>
        <v>0.50254976744910773</v>
      </c>
      <c r="S155" s="209">
        <f t="shared" si="282"/>
        <v>0.57112493474248538</v>
      </c>
      <c r="T155" s="209">
        <f t="shared" si="282"/>
        <v>0.56117851681271147</v>
      </c>
      <c r="U155" s="209">
        <f t="shared" si="282"/>
        <v>0.52314483434119552</v>
      </c>
      <c r="V155" s="209">
        <f t="shared" si="282"/>
        <v>0.48834363071828418</v>
      </c>
      <c r="W155" s="209">
        <f t="shared" si="282"/>
        <v>0.46927236372770575</v>
      </c>
      <c r="X155" s="209">
        <f t="shared" si="282"/>
        <v>0.53331351053321452</v>
      </c>
      <c r="Y155" s="209">
        <f t="shared" si="282"/>
        <v>0.40523218938615591</v>
      </c>
      <c r="Z155" s="209"/>
      <c r="AA155" s="259"/>
      <c r="AB155" s="212">
        <f t="shared" si="283"/>
        <v>9.7266078056455658E-3</v>
      </c>
      <c r="AC155" s="213">
        <f t="shared" si="283"/>
        <v>-0.19883946866126428</v>
      </c>
      <c r="AD155" s="213">
        <f t="shared" si="283"/>
        <v>-0.20506902580576222</v>
      </c>
      <c r="AE155" s="213">
        <f t="shared" si="283"/>
        <v>-0.13754041708901296</v>
      </c>
      <c r="AF155" s="213">
        <f t="shared" si="283"/>
        <v>-0.15587981244898744</v>
      </c>
      <c r="AG155" s="213">
        <f t="shared" si="283"/>
        <v>-0.18692010315325722</v>
      </c>
      <c r="AH155" s="213">
        <f t="shared" si="283"/>
        <v>-0.26702145518870668</v>
      </c>
      <c r="AI155" s="213">
        <f t="shared" si="283"/>
        <v>-0.1857028727677198</v>
      </c>
      <c r="AJ155" s="213">
        <f t="shared" si="283"/>
        <v>-0.16177191254688855</v>
      </c>
      <c r="AK155" s="305"/>
      <c r="AL155" s="214"/>
      <c r="AM155" s="257"/>
      <c r="AN155" s="212">
        <f t="shared" si="284"/>
        <v>6.4048079540101055E-3</v>
      </c>
      <c r="AO155" s="213">
        <f t="shared" si="284"/>
        <v>-0.13133125106726207</v>
      </c>
      <c r="AP155" s="213">
        <f t="shared" si="284"/>
        <v>-0.12964319491281928</v>
      </c>
      <c r="AQ155" s="213">
        <f t="shared" si="284"/>
        <v>-9.1079933820532477E-2</v>
      </c>
      <c r="AR155" s="213">
        <f t="shared" si="284"/>
        <v>-0.10363026881865678</v>
      </c>
      <c r="AS155" s="213">
        <f t="shared" si="284"/>
        <v>-0.12026651597017857</v>
      </c>
      <c r="AT155" s="213">
        <f t="shared" si="284"/>
        <v>-0.1779018333205154</v>
      </c>
      <c r="AU155" s="213">
        <f t="shared" si="284"/>
        <v>-0.10701895308280374</v>
      </c>
      <c r="AV155" s="213">
        <f t="shared" si="284"/>
        <v>-0.10292562117334125</v>
      </c>
      <c r="AW155" s="305"/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190</v>
      </c>
    </row>
    <row r="159" spans="1:50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tabSelected="1"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AY1" sqref="AY1:AY1048576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44212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44212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  <c r="AY8" s="36">
        <v>44212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278">
        <v>412575</v>
      </c>
      <c r="Y10" s="278">
        <v>412479</v>
      </c>
      <c r="Z10" s="70"/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4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412479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278">
        <v>30773</v>
      </c>
      <c r="Y11" s="278">
        <v>31021</v>
      </c>
      <c r="Z11" s="70"/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4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31021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278">
        <v>52816</v>
      </c>
      <c r="Y12" s="278">
        <v>52788</v>
      </c>
      <c r="Z12" s="70"/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4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52788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278">
        <v>8146</v>
      </c>
      <c r="Y13" s="278">
        <v>8143</v>
      </c>
      <c r="Z13" s="70"/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4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8143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278">
        <v>1046</v>
      </c>
      <c r="Y14" s="278">
        <v>1045</v>
      </c>
      <c r="Z14" s="70"/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4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1045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279">
        <v>505356</v>
      </c>
      <c r="Y15" s="279">
        <v>505476</v>
      </c>
      <c r="Z15" s="78"/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5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8"/>
      <c r="AX15" s="82"/>
      <c r="AY15" s="79">
        <f t="shared" si="6"/>
        <v>505476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281">
        <v>94828</v>
      </c>
      <c r="Y17" s="281">
        <v>89614</v>
      </c>
      <c r="Z17" s="94"/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4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89614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281">
        <v>13257</v>
      </c>
      <c r="Y18" s="281">
        <v>12919</v>
      </c>
      <c r="Z18" s="94"/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4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12919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281">
        <v>9758</v>
      </c>
      <c r="Y19" s="281">
        <v>10904</v>
      </c>
      <c r="Z19" s="94"/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4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10904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281">
        <v>1337</v>
      </c>
      <c r="Y20" s="281">
        <v>1751</v>
      </c>
      <c r="Z20" s="94"/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4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1751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281">
        <v>145</v>
      </c>
      <c r="Y21" s="281">
        <v>227</v>
      </c>
      <c r="Z21" s="94"/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4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227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282">
        <v>119325</v>
      </c>
      <c r="Y22" s="282">
        <v>115415</v>
      </c>
      <c r="Z22" s="160"/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7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20"/>
      <c r="AX22" s="163"/>
      <c r="AY22" s="97">
        <f t="shared" si="17"/>
        <v>115415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281">
        <v>33751</v>
      </c>
      <c r="Y24" s="281">
        <v>30595</v>
      </c>
      <c r="Z24" s="94"/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4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30595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281">
        <v>2457</v>
      </c>
      <c r="Y25" s="281">
        <v>2263</v>
      </c>
      <c r="Z25" s="94"/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4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2263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281">
        <v>4828</v>
      </c>
      <c r="Y26" s="281">
        <v>5788</v>
      </c>
      <c r="Z26" s="94"/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4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5788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281">
        <v>757</v>
      </c>
      <c r="Y27" s="281">
        <v>1127</v>
      </c>
      <c r="Z27" s="94"/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4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1127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281">
        <v>105</v>
      </c>
      <c r="Y28" s="281">
        <v>183</v>
      </c>
      <c r="Z28" s="94"/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4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183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282">
        <v>41898</v>
      </c>
      <c r="Y29" s="282">
        <v>39956</v>
      </c>
      <c r="Z29" s="160"/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7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20"/>
      <c r="AX29" s="163"/>
      <c r="AY29" s="97">
        <f t="shared" si="28"/>
        <v>39956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281">
        <v>11778</v>
      </c>
      <c r="Y31" s="281">
        <v>11502</v>
      </c>
      <c r="Z31" s="94"/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4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11502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281">
        <v>1255</v>
      </c>
      <c r="Y32" s="281">
        <v>1236</v>
      </c>
      <c r="Z32" s="94"/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4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1236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281">
        <v>1472</v>
      </c>
      <c r="Y33" s="281">
        <v>1575</v>
      </c>
      <c r="Z33" s="94"/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4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1575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281">
        <v>215</v>
      </c>
      <c r="Y34" s="281">
        <v>233</v>
      </c>
      <c r="Z34" s="94"/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4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233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281">
        <v>17</v>
      </c>
      <c r="Y35" s="281">
        <v>18</v>
      </c>
      <c r="Z35" s="94"/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4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18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282">
        <v>14737</v>
      </c>
      <c r="Y36" s="282">
        <v>14564</v>
      </c>
      <c r="Z36" s="160"/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7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20"/>
      <c r="AX36" s="163"/>
      <c r="AY36" s="97">
        <f t="shared" si="38"/>
        <v>14564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281">
        <v>49299</v>
      </c>
      <c r="Y38" s="281">
        <v>47517</v>
      </c>
      <c r="Z38" s="94"/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4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47517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281">
        <v>9545</v>
      </c>
      <c r="Y39" s="281">
        <v>9420</v>
      </c>
      <c r="Z39" s="94"/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4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9420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281">
        <v>3458</v>
      </c>
      <c r="Y40" s="281">
        <v>3541</v>
      </c>
      <c r="Z40" s="94"/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4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3541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281">
        <v>365</v>
      </c>
      <c r="Y41" s="281">
        <v>391</v>
      </c>
      <c r="Z41" s="94"/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4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391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281">
        <v>23</v>
      </c>
      <c r="Y42" s="281">
        <v>26</v>
      </c>
      <c r="Z42" s="94"/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4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26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279">
        <v>62690</v>
      </c>
      <c r="Y43" s="279">
        <v>60895</v>
      </c>
      <c r="Z43" s="78"/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5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8"/>
      <c r="AX43" s="82"/>
      <c r="AY43" s="79">
        <f t="shared" si="48"/>
        <v>60895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285">
        <v>11311449</v>
      </c>
      <c r="Y45" s="285">
        <v>11467735</v>
      </c>
      <c r="Z45" s="45"/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4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11467735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285">
        <v>1299881</v>
      </c>
      <c r="Y46" s="285">
        <v>1378659</v>
      </c>
      <c r="Z46" s="45"/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4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1378659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285">
        <v>1815057</v>
      </c>
      <c r="Y47" s="285">
        <v>2283755</v>
      </c>
      <c r="Z47" s="45"/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4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2283755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285">
        <v>2354808</v>
      </c>
      <c r="Y48" s="285">
        <v>3478969</v>
      </c>
      <c r="Z48" s="45"/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4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3478969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285">
        <v>2314468</v>
      </c>
      <c r="Y49" s="285">
        <v>4548290</v>
      </c>
      <c r="Z49" s="45"/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4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4548290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286">
        <v>19095663</v>
      </c>
      <c r="Y50" s="286">
        <v>23157408</v>
      </c>
      <c r="Z50" s="166"/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7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3"/>
      <c r="AX50" s="169"/>
      <c r="AY50" s="48">
        <f t="shared" si="58"/>
        <v>23157408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285">
        <v>6879853</v>
      </c>
      <c r="Y52" s="285">
        <v>6997121</v>
      </c>
      <c r="Z52" s="45"/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4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6997121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285">
        <v>975112</v>
      </c>
      <c r="Y53" s="285">
        <v>1054252</v>
      </c>
      <c r="Z53" s="45"/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4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1054252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285">
        <v>848511</v>
      </c>
      <c r="Y54" s="285">
        <v>911798</v>
      </c>
      <c r="Z54" s="45"/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4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911798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285">
        <v>779851</v>
      </c>
      <c r="Y55" s="285">
        <v>827045</v>
      </c>
      <c r="Z55" s="45"/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4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827045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285">
        <v>824416</v>
      </c>
      <c r="Y56" s="285">
        <v>852309</v>
      </c>
      <c r="Z56" s="45"/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4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852309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286">
        <v>10307743</v>
      </c>
      <c r="Y57" s="286">
        <v>10642525</v>
      </c>
      <c r="Z57" s="166"/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7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3"/>
      <c r="AX57" s="169"/>
      <c r="AY57" s="48">
        <f t="shared" si="68"/>
        <v>10642525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285">
        <v>47315557</v>
      </c>
      <c r="Y59" s="285">
        <v>47991388</v>
      </c>
      <c r="Z59" s="45"/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4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47991388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285">
        <v>11863804</v>
      </c>
      <c r="Y60" s="285">
        <v>11890667</v>
      </c>
      <c r="Z60" s="45"/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4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11890667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285">
        <v>3761602</v>
      </c>
      <c r="Y61" s="285">
        <v>3869984</v>
      </c>
      <c r="Z61" s="45"/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4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3869984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285">
        <v>1962520</v>
      </c>
      <c r="Y62" s="285">
        <v>2002043</v>
      </c>
      <c r="Z62" s="45"/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4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2002043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285">
        <v>693256</v>
      </c>
      <c r="Y63" s="285">
        <v>746379</v>
      </c>
      <c r="Z63" s="45"/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4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746379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286">
        <v>65596739</v>
      </c>
      <c r="Y64" s="286">
        <v>66500461</v>
      </c>
      <c r="Z64" s="166"/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7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3"/>
      <c r="AX64" s="169"/>
      <c r="AY64" s="48">
        <f t="shared" si="79"/>
        <v>66500461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285">
        <v>65506860</v>
      </c>
      <c r="Y66" s="285">
        <v>66456243</v>
      </c>
      <c r="Z66" s="45"/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4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66456243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285">
        <v>14138798</v>
      </c>
      <c r="Y67" s="285">
        <v>14323579</v>
      </c>
      <c r="Z67" s="45"/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4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14323579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285">
        <v>6425170</v>
      </c>
      <c r="Y68" s="285">
        <v>7065537</v>
      </c>
      <c r="Z68" s="45"/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4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7065537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285">
        <v>5097179</v>
      </c>
      <c r="Y69" s="285">
        <v>6308057</v>
      </c>
      <c r="Z69" s="45"/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4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6308057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285">
        <v>3832140</v>
      </c>
      <c r="Y70" s="285">
        <v>6146977</v>
      </c>
      <c r="Z70" s="45"/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4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6146977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288">
        <v>95000147</v>
      </c>
      <c r="Y71" s="288">
        <v>100300393</v>
      </c>
      <c r="Z71" s="146"/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5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5"/>
      <c r="AX71" s="149"/>
      <c r="AY71" s="39">
        <f t="shared" si="90"/>
        <v>100300393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94">
        <v>226743311</v>
      </c>
      <c r="Y73" s="294" t="s">
        <v>146</v>
      </c>
      <c r="Z73" s="271"/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6">
        <f t="shared" ref="AH73:AJ78" si="95">IF(ISERROR((V73-J73)/J73)=TRUE,"N/A",(V73-J73)/J73)</f>
        <v>0.11208660774156164</v>
      </c>
      <c r="AI73" s="296">
        <f t="shared" si="95"/>
        <v>0.12491933275951954</v>
      </c>
      <c r="AJ73" s="296">
        <f t="shared" si="95"/>
        <v>3.6872535737420623E-2</v>
      </c>
      <c r="AK73" s="309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8">
        <f t="shared" ref="AT73:AV77" si="97">IF(ISERROR(V73-J73)=TRUE,"N/A",V73-J73)</f>
        <v>20821511</v>
      </c>
      <c r="AU73" s="298">
        <f t="shared" si="97"/>
        <v>22043008</v>
      </c>
      <c r="AV73" s="298">
        <f t="shared" si="97"/>
        <v>8063287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94">
        <v>15816077</v>
      </c>
      <c r="Y74" s="294" t="s">
        <v>146</v>
      </c>
      <c r="Z74" s="271"/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6">
        <f t="shared" si="95"/>
        <v>5.496789227620829E-2</v>
      </c>
      <c r="AI74" s="296">
        <f t="shared" si="95"/>
        <v>7.0507401120130084E-2</v>
      </c>
      <c r="AJ74" s="296">
        <f t="shared" si="95"/>
        <v>-8.594708274288515E-2</v>
      </c>
      <c r="AK74" s="309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8">
        <f t="shared" si="97"/>
        <v>762098</v>
      </c>
      <c r="AU74" s="298">
        <f t="shared" si="97"/>
        <v>966091</v>
      </c>
      <c r="AV74" s="298">
        <f t="shared" si="97"/>
        <v>-1487163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94">
        <v>52456048</v>
      </c>
      <c r="Y75" s="294" t="s">
        <v>146</v>
      </c>
      <c r="Z75" s="271"/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6">
        <f t="shared" si="95"/>
        <v>6.373608108036502E-2</v>
      </c>
      <c r="AI75" s="296">
        <f t="shared" si="95"/>
        <v>-7.4365117049211213E-3</v>
      </c>
      <c r="AJ75" s="296">
        <f t="shared" si="95"/>
        <v>-5.1873670302536199E-4</v>
      </c>
      <c r="AK75" s="309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8">
        <f t="shared" si="97"/>
        <v>3199518</v>
      </c>
      <c r="AU75" s="298">
        <f t="shared" si="97"/>
        <v>-339578</v>
      </c>
      <c r="AV75" s="298">
        <f t="shared" si="97"/>
        <v>-27225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94">
        <v>97253092</v>
      </c>
      <c r="Y76" s="294" t="s">
        <v>146</v>
      </c>
      <c r="Z76" s="271"/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6">
        <f t="shared" si="95"/>
        <v>-1.2469298455057945E-2</v>
      </c>
      <c r="AI76" s="296">
        <f t="shared" si="95"/>
        <v>-6.5740630900712665E-2</v>
      </c>
      <c r="AJ76" s="296">
        <f t="shared" si="95"/>
        <v>-3.0572295635885878E-2</v>
      </c>
      <c r="AK76" s="309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8">
        <f t="shared" si="97"/>
        <v>-1240318</v>
      </c>
      <c r="AU76" s="298">
        <f t="shared" si="97"/>
        <v>-5972379</v>
      </c>
      <c r="AV76" s="298">
        <f t="shared" si="97"/>
        <v>-3067016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94">
        <v>185371001</v>
      </c>
      <c r="Y77" s="294" t="s">
        <v>146</v>
      </c>
      <c r="Z77" s="271"/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6">
        <f t="shared" si="95"/>
        <v>-1.2259367793920894E-2</v>
      </c>
      <c r="AI77" s="296">
        <f t="shared" si="95"/>
        <v>-0.10475934436944927</v>
      </c>
      <c r="AJ77" s="296">
        <f t="shared" si="95"/>
        <v>-2.288290766295448E-2</v>
      </c>
      <c r="AK77" s="309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8">
        <f t="shared" si="97"/>
        <v>-2244097</v>
      </c>
      <c r="AU77" s="298">
        <f t="shared" si="97"/>
        <v>-19604296</v>
      </c>
      <c r="AV77" s="298">
        <f t="shared" si="97"/>
        <v>-4341166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X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302" t="s">
        <v>146</v>
      </c>
      <c r="Z78" s="272"/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7">
        <f t="shared" si="95"/>
        <v>4.0009004711897465E-2</v>
      </c>
      <c r="AI78" s="297">
        <f t="shared" si="95"/>
        <v>-5.6580592234490561E-3</v>
      </c>
      <c r="AJ78" s="297">
        <f t="shared" si="95"/>
        <v>-1.4853669224129712E-3</v>
      </c>
      <c r="AK78" s="310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9">
        <f>IF(AT77="N/A","N/A",SUM(AT73:AT77))</f>
        <v>21298712</v>
      </c>
      <c r="AU78" s="299">
        <f>IF(AU77="N/A","N/A",SUM(AU73:AU77))</f>
        <v>-2907154</v>
      </c>
      <c r="AV78" s="299">
        <f>IF(AV77="N/A","N/A",SUM(AV73:AV77))</f>
        <v>-859283</v>
      </c>
      <c r="AW78" s="327"/>
      <c r="AX78" s="163"/>
      <c r="AY78" s="224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9">
        <v>36718086</v>
      </c>
      <c r="Z80" s="115"/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11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8"/>
      <c r="AX80" s="118"/>
      <c r="AY80" s="182">
        <f>AY94</f>
        <v>36718086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9">
        <v>1927862</v>
      </c>
      <c r="Z81" s="115"/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11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8"/>
      <c r="AX81" s="118"/>
      <c r="AY81" s="182">
        <f t="shared" ref="AY81:AY85" si="119">AY95</f>
        <v>1927862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9">
        <v>6659991</v>
      </c>
      <c r="Z82" s="115"/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11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8"/>
      <c r="AX82" s="118"/>
      <c r="AY82" s="182">
        <f t="shared" si="119"/>
        <v>6659991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9">
        <v>10081073</v>
      </c>
      <c r="Z83" s="115"/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11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8"/>
      <c r="AX83" s="118"/>
      <c r="AY83" s="182">
        <f t="shared" si="119"/>
        <v>10081073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9">
        <v>11912216</v>
      </c>
      <c r="Z84" s="115"/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11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8"/>
      <c r="AX84" s="118"/>
      <c r="AY84" s="182">
        <f t="shared" si="119"/>
        <v>11912216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90">
        <v>67299228</v>
      </c>
      <c r="Z85" s="154"/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2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9"/>
      <c r="AX85" s="157"/>
      <c r="AY85" s="261">
        <f t="shared" si="119"/>
        <v>67299228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289">
        <v>56325289.210000001</v>
      </c>
      <c r="Y94" s="289">
        <v>36718086</v>
      </c>
      <c r="Z94" s="115"/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11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36718086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289">
        <v>2849422.43</v>
      </c>
      <c r="Y95" s="289">
        <v>1927862</v>
      </c>
      <c r="Z95" s="115"/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11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1927862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289">
        <v>10723044.75</v>
      </c>
      <c r="Y96" s="289">
        <v>6659991</v>
      </c>
      <c r="Z96" s="115"/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11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6659991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289">
        <v>18591808.760000002</v>
      </c>
      <c r="Y97" s="289">
        <v>10081073</v>
      </c>
      <c r="Z97" s="115"/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11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10081073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289">
        <v>25237484.879999999</v>
      </c>
      <c r="Y98" s="289">
        <v>11912216</v>
      </c>
      <c r="Z98" s="115"/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11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11912216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8">
        <v>67299228</v>
      </c>
      <c r="Z99" s="146"/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5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5"/>
      <c r="AX99" s="149"/>
      <c r="AY99" s="39">
        <f t="shared" si="142"/>
        <v>67299228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289">
        <v>46167290.729999997</v>
      </c>
      <c r="Y101" s="289">
        <v>27515291</v>
      </c>
      <c r="Z101" s="115"/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11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27515291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289">
        <v>2249581.0099999998</v>
      </c>
      <c r="Y102" s="289">
        <v>1293654</v>
      </c>
      <c r="Z102" s="115"/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11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1293654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289">
        <v>8874045.4700000007</v>
      </c>
      <c r="Y103" s="289">
        <v>4762471</v>
      </c>
      <c r="Z103" s="115"/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11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4762471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289">
        <v>13958632.050000001</v>
      </c>
      <c r="Y104" s="289">
        <v>7462735</v>
      </c>
      <c r="Z104" s="115"/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11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7462735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289">
        <v>18005764.199999999</v>
      </c>
      <c r="Y105" s="289">
        <v>9285338</v>
      </c>
      <c r="Z105" s="115"/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11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9285338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290">
        <v>50319489</v>
      </c>
      <c r="Z106" s="154"/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2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9"/>
      <c r="AX106" s="157"/>
      <c r="AY106" s="48">
        <f t="shared" si="153"/>
        <v>50319489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291">
        <v>374913</v>
      </c>
      <c r="Y108" s="291">
        <v>197798</v>
      </c>
      <c r="Z108" s="122"/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11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197798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291">
        <v>31450</v>
      </c>
      <c r="Y109" s="291">
        <v>17080</v>
      </c>
      <c r="Z109" s="122"/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11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17080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291">
        <v>50376</v>
      </c>
      <c r="Y110" s="291">
        <v>32097</v>
      </c>
      <c r="Z110" s="122"/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11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32097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291">
        <v>9393</v>
      </c>
      <c r="Y111" s="291">
        <v>5632</v>
      </c>
      <c r="Z111" s="122"/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11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5632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291">
        <v>1501</v>
      </c>
      <c r="Y112" s="291">
        <v>754</v>
      </c>
      <c r="Z112" s="122"/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11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754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279">
        <v>253361</v>
      </c>
      <c r="Z113" s="78"/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5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8"/>
      <c r="AX113" s="82"/>
      <c r="AY113" s="79">
        <f t="shared" si="163"/>
        <v>253361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9">
        <v>2388925</v>
      </c>
      <c r="X115" s="289">
        <v>10598901</v>
      </c>
      <c r="Y115" s="289">
        <v>9202795</v>
      </c>
      <c r="Z115" s="115"/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11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30"/>
      <c r="AX115" s="118"/>
      <c r="AY115" s="38">
        <f>+AY94-AY101</f>
        <v>9202795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9">
        <v>580701</v>
      </c>
      <c r="X116" s="289">
        <v>484122</v>
      </c>
      <c r="Y116" s="289">
        <v>634208</v>
      </c>
      <c r="Z116" s="115"/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11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30"/>
      <c r="AX116" s="118"/>
      <c r="AY116" s="38">
        <f t="shared" ref="AY116:AY120" si="181">+AY95-AY102</f>
        <v>634208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9">
        <v>738522</v>
      </c>
      <c r="X117" s="289">
        <v>1955996</v>
      </c>
      <c r="Y117" s="289">
        <v>1897520</v>
      </c>
      <c r="Z117" s="115"/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11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30"/>
      <c r="AX117" s="118"/>
      <c r="AY117" s="38">
        <f t="shared" si="181"/>
        <v>1897520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9">
        <v>1003136</v>
      </c>
      <c r="X118" s="289">
        <v>4437277</v>
      </c>
      <c r="Y118" s="289">
        <v>2618338</v>
      </c>
      <c r="Z118" s="115"/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11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30"/>
      <c r="AX118" s="118"/>
      <c r="AY118" s="38">
        <f t="shared" si="181"/>
        <v>2618338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9">
        <v>2343398</v>
      </c>
      <c r="X119" s="289">
        <v>6050433</v>
      </c>
      <c r="Y119" s="289">
        <v>2626878</v>
      </c>
      <c r="Z119" s="115"/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11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30"/>
      <c r="AX119" s="118"/>
      <c r="AY119" s="38">
        <f t="shared" si="181"/>
        <v>2626878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8">
        <v>7054682</v>
      </c>
      <c r="X120" s="288">
        <v>23526729</v>
      </c>
      <c r="Y120" s="288">
        <v>16979739</v>
      </c>
      <c r="Z120" s="146"/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5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5"/>
      <c r="AX120" s="149"/>
      <c r="AY120" s="39">
        <f t="shared" si="181"/>
        <v>16979739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292">
        <v>149</v>
      </c>
      <c r="Y122" s="292">
        <v>138</v>
      </c>
      <c r="Z122" s="125"/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3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138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292">
        <v>933</v>
      </c>
      <c r="Y123" s="292">
        <v>896</v>
      </c>
      <c r="Z123" s="125"/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3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896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3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3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3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3">
        <f t="shared" si="206"/>
        <v>1377</v>
      </c>
      <c r="V127" s="293">
        <v>1172</v>
      </c>
      <c r="W127" s="293">
        <v>1132</v>
      </c>
      <c r="X127" s="293">
        <v>1082</v>
      </c>
      <c r="Y127" s="293">
        <v>1034</v>
      </c>
      <c r="Z127" s="142"/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4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5"/>
      <c r="AX127" s="138"/>
      <c r="AY127" s="97">
        <f t="shared" si="206"/>
        <v>1034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3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3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274">
        <v>5</v>
      </c>
      <c r="Y131" s="274">
        <v>2</v>
      </c>
      <c r="Z131" s="127"/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3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2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274">
        <v>0</v>
      </c>
      <c r="Y132" s="274">
        <v>3</v>
      </c>
      <c r="Z132" s="127"/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3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3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274">
        <v>0</v>
      </c>
      <c r="Y133" s="274">
        <v>0</v>
      </c>
      <c r="Z133" s="127"/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3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8">SUM(U129:U133)</f>
        <v>3</v>
      </c>
      <c r="V134" s="275">
        <f t="shared" si="218"/>
        <v>24</v>
      </c>
      <c r="W134" s="275">
        <f t="shared" si="218"/>
        <v>8</v>
      </c>
      <c r="X134" s="275">
        <v>5</v>
      </c>
      <c r="Y134" s="275">
        <v>5</v>
      </c>
      <c r="Z134" s="138"/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4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5"/>
      <c r="AX134" s="138"/>
      <c r="AY134" s="97">
        <f t="shared" ref="AY134" si="223">SUM(AY129:AY133)</f>
        <v>5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274">
        <v>7164</v>
      </c>
      <c r="Y136" s="274">
        <v>6746</v>
      </c>
      <c r="Z136" s="127"/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3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6746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274">
        <v>1521</v>
      </c>
      <c r="Y137" s="274">
        <v>1472</v>
      </c>
      <c r="Z137" s="127"/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3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1472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274">
        <v>397</v>
      </c>
      <c r="Y138" s="274">
        <v>423</v>
      </c>
      <c r="Z138" s="127"/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3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423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274">
        <v>97</v>
      </c>
      <c r="Y139" s="274">
        <v>94</v>
      </c>
      <c r="Z139" s="127"/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3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94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274">
        <v>3</v>
      </c>
      <c r="Y140" s="274">
        <v>3</v>
      </c>
      <c r="Z140" s="127"/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3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3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6">
        <f t="shared" si="230"/>
        <v>7180</v>
      </c>
      <c r="V141" s="276">
        <f t="shared" si="230"/>
        <v>8926</v>
      </c>
      <c r="W141" s="276">
        <v>9780</v>
      </c>
      <c r="X141" s="276">
        <v>9182</v>
      </c>
      <c r="Y141" s="276">
        <v>8738</v>
      </c>
      <c r="Z141" s="134"/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5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6"/>
      <c r="AX141" s="134"/>
      <c r="AY141" s="131">
        <f t="shared" si="230"/>
        <v>8738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289">
        <v>37136728</v>
      </c>
      <c r="Y143" s="289">
        <v>43855347</v>
      </c>
      <c r="Z143" s="115"/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11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43855347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289">
        <v>1987452</v>
      </c>
      <c r="Y144" s="289">
        <v>2435887</v>
      </c>
      <c r="Z144" s="115"/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11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2435887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289">
        <v>7379405</v>
      </c>
      <c r="Y145" s="289">
        <v>8280722</v>
      </c>
      <c r="Z145" s="115"/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11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8280722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289">
        <v>13013124</v>
      </c>
      <c r="Y146" s="289">
        <v>13189714</v>
      </c>
      <c r="Z146" s="115"/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11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13189714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289">
        <v>17020471</v>
      </c>
      <c r="Y147" s="289">
        <v>16715648</v>
      </c>
      <c r="Z147" s="115"/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11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16715648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90">
        <f t="shared" si="238"/>
        <v>79809156</v>
      </c>
      <c r="V148" s="290">
        <f t="shared" si="238"/>
        <v>67936226</v>
      </c>
      <c r="W148" s="290">
        <v>66542262</v>
      </c>
      <c r="X148" s="290">
        <v>76537180</v>
      </c>
      <c r="Y148" s="290">
        <v>84477318</v>
      </c>
      <c r="Z148" s="154"/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2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9"/>
      <c r="AX148" s="157"/>
      <c r="AY148" s="48">
        <f t="shared" ref="AY148" si="243">SUM(AY143:AY147)</f>
        <v>84477318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Y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0.30416920964827809</v>
      </c>
      <c r="Z150" s="203"/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11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31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8.289328652903899E-2</v>
      </c>
      <c r="Z151" s="203"/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11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0.42008966956569699</v>
      </c>
      <c r="Z152" s="203"/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11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31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0.57950945701882894</v>
      </c>
      <c r="Z153" s="203"/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11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0.61699118690121157</v>
      </c>
      <c r="Z154" s="203"/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11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0.35021450643734392</v>
      </c>
      <c r="Z155" s="211"/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5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AY1" sqref="AY1:AY1048576"/>
      <selection pane="topRight" activeCell="AY1" sqref="AY1:AY1048576"/>
      <selection pane="bottomLeft" activeCell="AY1" sqref="AY1:AY1048576"/>
      <selection pane="bottomRight" activeCell="AY1" sqref="AY1:AY1048576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44212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417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44212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3" t="s">
        <v>4</v>
      </c>
      <c r="AW8" s="273" t="s">
        <v>5</v>
      </c>
      <c r="AX8" s="31" t="s">
        <v>6</v>
      </c>
      <c r="AY8" s="36">
        <v>44212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278">
        <v>228291</v>
      </c>
      <c r="Y10" s="278">
        <v>228660</v>
      </c>
      <c r="Z10" s="70"/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4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228660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278">
        <v>19536</v>
      </c>
      <c r="Y11" s="278">
        <v>19242</v>
      </c>
      <c r="Z11" s="70"/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4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19242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278">
        <v>19298</v>
      </c>
      <c r="Y12" s="278">
        <v>19325</v>
      </c>
      <c r="Z12" s="70"/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4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19325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278">
        <v>5081</v>
      </c>
      <c r="Y13" s="278">
        <v>5084</v>
      </c>
      <c r="Z13" s="70"/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4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5084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278">
        <v>789</v>
      </c>
      <c r="Y14" s="278">
        <v>792</v>
      </c>
      <c r="Z14" s="70"/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4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792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279">
        <v>272995</v>
      </c>
      <c r="Y15" s="279">
        <v>273103</v>
      </c>
      <c r="Z15" s="78"/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5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8"/>
      <c r="AX15" s="82"/>
      <c r="AY15" s="79">
        <f t="shared" si="2"/>
        <v>273103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281">
        <v>53963</v>
      </c>
      <c r="Y17" s="281">
        <v>52226</v>
      </c>
      <c r="Z17" s="94"/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4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52226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281">
        <v>7076</v>
      </c>
      <c r="Y18" s="281">
        <v>7179</v>
      </c>
      <c r="Z18" s="94"/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4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7179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281">
        <v>3565</v>
      </c>
      <c r="Y19" s="281">
        <v>3952</v>
      </c>
      <c r="Z19" s="94"/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4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3952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281">
        <v>854</v>
      </c>
      <c r="Y20" s="281">
        <v>1171</v>
      </c>
      <c r="Z20" s="94"/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4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1171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281">
        <v>145</v>
      </c>
      <c r="Y21" s="281">
        <v>208</v>
      </c>
      <c r="Z21" s="94"/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4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208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282">
        <v>65603</v>
      </c>
      <c r="Y22" s="282">
        <v>64736</v>
      </c>
      <c r="Z22" s="160"/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7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20"/>
      <c r="AX22" s="163"/>
      <c r="AY22" s="97">
        <f t="shared" ref="AY22" si="14">SUM(AY17:AY21)</f>
        <v>64736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281">
        <v>20085</v>
      </c>
      <c r="Y24" s="281">
        <v>18838</v>
      </c>
      <c r="Z24" s="94"/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4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18838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281">
        <v>1382</v>
      </c>
      <c r="Y25" s="281">
        <v>1580</v>
      </c>
      <c r="Z25" s="94"/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4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1580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281">
        <v>1942</v>
      </c>
      <c r="Y26" s="281">
        <v>2360</v>
      </c>
      <c r="Z26" s="94"/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4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2360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281">
        <v>556</v>
      </c>
      <c r="Y27" s="281">
        <v>844</v>
      </c>
      <c r="Z27" s="94"/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4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844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281">
        <v>97</v>
      </c>
      <c r="Y28" s="281">
        <v>160</v>
      </c>
      <c r="Z28" s="94"/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4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160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282">
        <v>24062</v>
      </c>
      <c r="Y29" s="282">
        <v>23782</v>
      </c>
      <c r="Z29" s="160"/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7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20"/>
      <c r="AX29" s="163"/>
      <c r="AY29" s="97">
        <f t="shared" ref="AY29" si="22">SUM(AY24:AY28)</f>
        <v>23782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281">
        <v>5488</v>
      </c>
      <c r="Y31" s="281">
        <v>5945</v>
      </c>
      <c r="Z31" s="94"/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4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5945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281">
        <v>549</v>
      </c>
      <c r="Y32" s="281">
        <v>716</v>
      </c>
      <c r="Z32" s="94"/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4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716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281">
        <v>535</v>
      </c>
      <c r="Y33" s="281">
        <v>557</v>
      </c>
      <c r="Z33" s="94"/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4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557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281">
        <v>98</v>
      </c>
      <c r="Y34" s="281">
        <v>127</v>
      </c>
      <c r="Z34" s="94"/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4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127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281">
        <v>17</v>
      </c>
      <c r="Y35" s="281">
        <v>17</v>
      </c>
      <c r="Z35" s="94"/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4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17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282">
        <v>6687</v>
      </c>
      <c r="Y36" s="282">
        <v>7362</v>
      </c>
      <c r="Z36" s="160"/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7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20"/>
      <c r="AX36" s="163"/>
      <c r="AY36" s="97">
        <f t="shared" si="25"/>
        <v>7362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281">
        <v>28390</v>
      </c>
      <c r="Y38" s="281">
        <v>27443</v>
      </c>
      <c r="Z38" s="94"/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4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27443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281">
        <v>5145</v>
      </c>
      <c r="Y39" s="281">
        <v>4883</v>
      </c>
      <c r="Z39" s="94"/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4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4883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281">
        <v>1088</v>
      </c>
      <c r="Y40" s="281">
        <v>1035</v>
      </c>
      <c r="Z40" s="94"/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4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1035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281">
        <v>200</v>
      </c>
      <c r="Y41" s="281">
        <v>200</v>
      </c>
      <c r="Z41" s="94"/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4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200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281">
        <v>31</v>
      </c>
      <c r="Y42" s="281">
        <v>31</v>
      </c>
      <c r="Z42" s="94"/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4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31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279">
        <v>34854</v>
      </c>
      <c r="Y43" s="279">
        <v>33592</v>
      </c>
      <c r="Z43" s="78"/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5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8"/>
      <c r="AX43" s="82"/>
      <c r="AY43" s="79">
        <f t="shared" si="32"/>
        <v>33592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285">
        <v>4307600</v>
      </c>
      <c r="Y45" s="285">
        <v>5891774</v>
      </c>
      <c r="Z45" s="45"/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4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5891774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285">
        <v>501718</v>
      </c>
      <c r="Y46" s="285">
        <v>720885</v>
      </c>
      <c r="Z46" s="45"/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4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720885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285">
        <v>396344</v>
      </c>
      <c r="Y47" s="285">
        <v>671671</v>
      </c>
      <c r="Z47" s="45"/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4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671671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285">
        <v>637283</v>
      </c>
      <c r="Y48" s="285">
        <v>1107920</v>
      </c>
      <c r="Z48" s="45"/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4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1107920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285">
        <v>550252</v>
      </c>
      <c r="Y49" s="285">
        <v>974355</v>
      </c>
      <c r="Z49" s="45"/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4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974355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286">
        <v>6393197</v>
      </c>
      <c r="Y50" s="286">
        <v>9366605</v>
      </c>
      <c r="Z50" s="166"/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7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3"/>
      <c r="AX50" s="169"/>
      <c r="AY50" s="48">
        <f t="shared" si="39"/>
        <v>9366605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285">
        <v>1509637</v>
      </c>
      <c r="Y52" s="285">
        <v>2197884</v>
      </c>
      <c r="Z52" s="45"/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4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2197884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285">
        <v>224287</v>
      </c>
      <c r="Y53" s="285">
        <v>342686</v>
      </c>
      <c r="Z53" s="45"/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4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342686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285">
        <v>98690</v>
      </c>
      <c r="Y54" s="285">
        <v>141612</v>
      </c>
      <c r="Z54" s="45"/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4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141612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285">
        <v>136917</v>
      </c>
      <c r="Y55" s="285">
        <v>201875</v>
      </c>
      <c r="Z55" s="45"/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4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201875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285">
        <v>169833</v>
      </c>
      <c r="Y56" s="285">
        <v>219282</v>
      </c>
      <c r="Z56" s="45"/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4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219282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286">
        <v>2139364</v>
      </c>
      <c r="Y57" s="286">
        <v>3103339</v>
      </c>
      <c r="Z57" s="166"/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7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3"/>
      <c r="AX57" s="169"/>
      <c r="AY57" s="48">
        <f t="shared" si="46"/>
        <v>3103339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285">
        <v>22823730</v>
      </c>
      <c r="Y59" s="285">
        <v>22870910</v>
      </c>
      <c r="Z59" s="45"/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4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22870910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285">
        <v>5199644</v>
      </c>
      <c r="Y60" s="285">
        <v>4858907</v>
      </c>
      <c r="Z60" s="45"/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4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4858907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285">
        <v>710963</v>
      </c>
      <c r="Y61" s="285">
        <v>689678</v>
      </c>
      <c r="Z61" s="45"/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4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689678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285">
        <v>780983</v>
      </c>
      <c r="Y62" s="285">
        <v>780210</v>
      </c>
      <c r="Z62" s="45"/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4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780210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285">
        <v>615190</v>
      </c>
      <c r="Y63" s="285">
        <v>485040</v>
      </c>
      <c r="Z63" s="45"/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4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485040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286">
        <v>30130510</v>
      </c>
      <c r="Y64" s="286">
        <v>29684745</v>
      </c>
      <c r="Z64" s="166"/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7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3"/>
      <c r="AX64" s="169"/>
      <c r="AY64" s="48">
        <f t="shared" si="52"/>
        <v>29684745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285">
        <v>28640967</v>
      </c>
      <c r="Y66" s="285">
        <v>30960568</v>
      </c>
      <c r="Z66" s="45"/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4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30960568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285">
        <v>5925649</v>
      </c>
      <c r="Y67" s="285">
        <v>5922478</v>
      </c>
      <c r="Z67" s="45"/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4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5922478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285">
        <v>1205997</v>
      </c>
      <c r="Y68" s="285">
        <v>1502960</v>
      </c>
      <c r="Z68" s="45"/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4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1502960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285">
        <v>1555184</v>
      </c>
      <c r="Y69" s="285">
        <v>2090004</v>
      </c>
      <c r="Z69" s="45"/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4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2090004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285">
        <v>1335274</v>
      </c>
      <c r="Y70" s="285">
        <v>1678677</v>
      </c>
      <c r="Z70" s="45"/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4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1678677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288">
        <v>38663071</v>
      </c>
      <c r="Y71" s="288">
        <v>42154687</v>
      </c>
      <c r="Z71" s="146"/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5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5"/>
      <c r="AX71" s="149"/>
      <c r="AY71" s="39">
        <f t="shared" ref="AY71" si="63">SUM(AY66:AY70)</f>
        <v>42154687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94">
        <v>19446223.030000001</v>
      </c>
      <c r="Y73" s="294" t="s">
        <v>146</v>
      </c>
      <c r="Z73" s="271"/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6">
        <f t="shared" ref="AH73:AJ78" si="65">IF(ISERROR((V73-J73)/J73)=TRUE,"N/A",(V73-J73)/J73)</f>
        <v>-3.8523525810543628E-2</v>
      </c>
      <c r="AI73" s="296">
        <f t="shared" si="65"/>
        <v>-7.3152229048509237E-2</v>
      </c>
      <c r="AJ73" s="296">
        <f t="shared" si="65"/>
        <v>-0.21903065455226695</v>
      </c>
      <c r="AK73" s="309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8">
        <f t="shared" ref="AT73:AV77" si="67">IF(ISERROR(V73-J73)=TRUE,"N/A",V73-J73)</f>
        <v>-200338.11999999825</v>
      </c>
      <c r="AU73" s="298">
        <f t="shared" si="67"/>
        <v>-873780.74999999814</v>
      </c>
      <c r="AV73" s="298">
        <f t="shared" si="67"/>
        <v>-5453887.5100000016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94">
        <v>1712959.74</v>
      </c>
      <c r="Y74" s="294" t="s">
        <v>146</v>
      </c>
      <c r="Z74" s="271"/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6">
        <f t="shared" si="65"/>
        <v>-5.9604619853498665E-2</v>
      </c>
      <c r="AI74" s="296">
        <f t="shared" si="65"/>
        <v>6.3583311350534022E-2</v>
      </c>
      <c r="AJ74" s="296">
        <f t="shared" si="65"/>
        <v>-0.19883015977418581</v>
      </c>
      <c r="AK74" s="309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8">
        <f t="shared" si="67"/>
        <v>-31482.919999999984</v>
      </c>
      <c r="AU74" s="298">
        <f t="shared" si="67"/>
        <v>65862.630000000121</v>
      </c>
      <c r="AV74" s="298">
        <f t="shared" si="67"/>
        <v>-425113.42999999993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94">
        <v>2544059.7000000002</v>
      </c>
      <c r="Y75" s="294" t="s">
        <v>146</v>
      </c>
      <c r="Z75" s="271"/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6">
        <f t="shared" si="65"/>
        <v>-5.0984339824518651E-2</v>
      </c>
      <c r="AI75" s="296">
        <f t="shared" si="65"/>
        <v>-8.8472565696437258E-2</v>
      </c>
      <c r="AJ75" s="296">
        <f t="shared" si="65"/>
        <v>-0.27296260710954201</v>
      </c>
      <c r="AK75" s="309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8">
        <f t="shared" si="67"/>
        <v>-29417.960000000079</v>
      </c>
      <c r="AU75" s="298">
        <f t="shared" si="67"/>
        <v>-127136.44999999995</v>
      </c>
      <c r="AV75" s="298">
        <f t="shared" si="67"/>
        <v>-955154.6799999997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94">
        <v>5788159.8699999992</v>
      </c>
      <c r="Y76" s="294" t="s">
        <v>146</v>
      </c>
      <c r="Z76" s="271"/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6">
        <f t="shared" si="65"/>
        <v>-7.0187527076115835E-2</v>
      </c>
      <c r="AI76" s="296">
        <f t="shared" si="65"/>
        <v>-8.0350911827027194E-2</v>
      </c>
      <c r="AJ76" s="296">
        <f t="shared" si="65"/>
        <v>-0.24052098218026463</v>
      </c>
      <c r="AK76" s="309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8">
        <f t="shared" si="67"/>
        <v>-142418.74999999953</v>
      </c>
      <c r="AU76" s="298">
        <f t="shared" si="67"/>
        <v>-313924.20999999996</v>
      </c>
      <c r="AV76" s="298">
        <f t="shared" si="67"/>
        <v>-1833064.3300000019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94">
        <v>12137075.83</v>
      </c>
      <c r="Y77" s="294" t="s">
        <v>146</v>
      </c>
      <c r="Z77" s="271"/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6">
        <f t="shared" si="65"/>
        <v>-1.8396970762725503E-2</v>
      </c>
      <c r="AI77" s="296">
        <f t="shared" si="65"/>
        <v>-7.8280648187744786E-2</v>
      </c>
      <c r="AJ77" s="296">
        <f t="shared" si="65"/>
        <v>-0.12427952391479945</v>
      </c>
      <c r="AK77" s="309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8">
        <f t="shared" si="67"/>
        <v>-144280.12999999616</v>
      </c>
      <c r="AU77" s="298">
        <f t="shared" si="67"/>
        <v>-799833.60000000149</v>
      </c>
      <c r="AV77" s="298">
        <f t="shared" si="67"/>
        <v>-1722456.0199999996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X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302" t="s">
        <v>146</v>
      </c>
      <c r="Z78" s="272"/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7">
        <f t="shared" si="65"/>
        <v>-3.3870732678762158E-2</v>
      </c>
      <c r="AI78" s="297">
        <f t="shared" si="65"/>
        <v>-7.1782411718738323E-2</v>
      </c>
      <c r="AJ78" s="297">
        <f t="shared" si="65"/>
        <v>-0.19973173100371006</v>
      </c>
      <c r="AK78" s="310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9">
        <f>IF(AT77="N/A","N/A",SUM(AT73:AT77))</f>
        <v>-547937.87999999407</v>
      </c>
      <c r="AU78" s="299">
        <f>IF(AU77="N/A","N/A",SUM(AU73:AU77))</f>
        <v>-2048812.3799999994</v>
      </c>
      <c r="AV78" s="299">
        <f>IF(AV77="N/A","N/A",SUM(AV73:AV77))</f>
        <v>-10389675.970000003</v>
      </c>
      <c r="AW78" s="327"/>
      <c r="AX78" s="163"/>
      <c r="AY78" s="199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9">
        <v>24757435</v>
      </c>
      <c r="Z80" s="115"/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11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8"/>
      <c r="AX80" s="118"/>
      <c r="AY80" s="182">
        <f t="shared" ref="AY80:AY85" si="79">AY94</f>
        <v>24757435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9">
        <v>1214479</v>
      </c>
      <c r="Z81" s="115"/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11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8"/>
      <c r="AX81" s="118"/>
      <c r="AY81" s="182">
        <f t="shared" si="79"/>
        <v>1214479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9">
        <v>3482458</v>
      </c>
      <c r="Z82" s="115"/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11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8"/>
      <c r="AX82" s="118"/>
      <c r="AY82" s="182">
        <f t="shared" si="79"/>
        <v>3482458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9">
        <v>4499897</v>
      </c>
      <c r="Z83" s="115"/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11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8"/>
      <c r="AX83" s="118"/>
      <c r="AY83" s="182">
        <f t="shared" si="79"/>
        <v>4499897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9">
        <v>4597054</v>
      </c>
      <c r="Z84" s="115"/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11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8"/>
      <c r="AX84" s="118"/>
      <c r="AY84" s="182">
        <f t="shared" si="79"/>
        <v>4597054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90">
        <v>38551323</v>
      </c>
      <c r="Z85" s="154"/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2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9"/>
      <c r="AX85" s="157"/>
      <c r="AY85" s="261">
        <f t="shared" si="79"/>
        <v>38551323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17281466.420000002</v>
      </c>
      <c r="X94" s="289">
        <v>30108772.690000001</v>
      </c>
      <c r="Y94" s="178">
        <v>24757435</v>
      </c>
      <c r="Z94" s="115"/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11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24757435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797031.14</v>
      </c>
      <c r="X95" s="289">
        <v>1338737.3999999999</v>
      </c>
      <c r="Y95" s="178">
        <v>1214479</v>
      </c>
      <c r="Z95" s="115"/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11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1214479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1981921.07</v>
      </c>
      <c r="X96" s="289">
        <v>3949790.67</v>
      </c>
      <c r="Y96" s="178">
        <v>3482458</v>
      </c>
      <c r="Z96" s="115"/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11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3482458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3198463.32</v>
      </c>
      <c r="X97" s="289">
        <v>5403119.54</v>
      </c>
      <c r="Y97" s="178">
        <v>4499897</v>
      </c>
      <c r="Z97" s="115"/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11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4499897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3321239.8</v>
      </c>
      <c r="X98" s="289">
        <v>4848075.18</v>
      </c>
      <c r="Y98" s="178">
        <v>4597054</v>
      </c>
      <c r="Z98" s="115"/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11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4597054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v>38551323</v>
      </c>
      <c r="Z99" s="145"/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5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5"/>
      <c r="AX99" s="149"/>
      <c r="AY99" s="39">
        <f t="shared" si="97"/>
        <v>38551323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289">
        <v>19528408.539999999</v>
      </c>
      <c r="Y101" s="289">
        <v>14115137</v>
      </c>
      <c r="Z101" s="115"/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11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14115137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289">
        <v>470533.2</v>
      </c>
      <c r="Y102" s="289">
        <v>423909</v>
      </c>
      <c r="Z102" s="115"/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11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423909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289">
        <v>2202191.4500000002</v>
      </c>
      <c r="Y103" s="289">
        <v>1607914</v>
      </c>
      <c r="Z103" s="115"/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11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1607914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289">
        <v>3412201.84</v>
      </c>
      <c r="Y104" s="289">
        <v>2154219</v>
      </c>
      <c r="Z104" s="115"/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11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2154219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289">
        <v>2907475.26</v>
      </c>
      <c r="Y105" s="289">
        <v>2590364</v>
      </c>
      <c r="Z105" s="115"/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11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2590364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290">
        <v>20891543</v>
      </c>
      <c r="Z106" s="154"/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2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9"/>
      <c r="AX106" s="157"/>
      <c r="AY106" s="48">
        <f t="shared" si="104"/>
        <v>20891543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291">
        <v>200835</v>
      </c>
      <c r="Y108" s="291">
        <v>106266</v>
      </c>
      <c r="Z108" s="122"/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11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106266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291">
        <v>16207</v>
      </c>
      <c r="Y109" s="291">
        <v>9771</v>
      </c>
      <c r="Z109" s="122"/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11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9771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291">
        <v>17707</v>
      </c>
      <c r="Y110" s="291">
        <v>10676</v>
      </c>
      <c r="Z110" s="122"/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11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10676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291">
        <v>4728</v>
      </c>
      <c r="Y111" s="291">
        <v>2878</v>
      </c>
      <c r="Z111" s="122"/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11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2878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291">
        <v>721</v>
      </c>
      <c r="Y112" s="291">
        <v>413</v>
      </c>
      <c r="Z112" s="122"/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11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413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279">
        <v>130004</v>
      </c>
      <c r="Z113" s="78"/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5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8"/>
      <c r="AX113" s="82"/>
      <c r="AY113" s="79">
        <f t="shared" si="110"/>
        <v>130004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9">
        <v>5206128</v>
      </c>
      <c r="X115" s="289">
        <v>8425854</v>
      </c>
      <c r="Y115" s="289">
        <v>10642298</v>
      </c>
      <c r="Z115" s="115"/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11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30"/>
      <c r="AX115" s="118"/>
      <c r="AY115" s="38">
        <f t="shared" ref="AY115:AY119" si="120">+AY94-AY101</f>
        <v>10642298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9">
        <v>482638</v>
      </c>
      <c r="X116" s="289">
        <v>737463</v>
      </c>
      <c r="Y116" s="289">
        <v>790570</v>
      </c>
      <c r="Z116" s="115"/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11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30"/>
      <c r="AX116" s="118"/>
      <c r="AY116" s="38">
        <f t="shared" si="120"/>
        <v>790570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9">
        <v>725547</v>
      </c>
      <c r="X117" s="289">
        <v>1399003</v>
      </c>
      <c r="Y117" s="289">
        <v>1874544</v>
      </c>
      <c r="Z117" s="115"/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11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30"/>
      <c r="AX117" s="118"/>
      <c r="AY117" s="38">
        <f t="shared" si="120"/>
        <v>1874544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9">
        <v>986197</v>
      </c>
      <c r="X118" s="289">
        <v>1714194</v>
      </c>
      <c r="Y118" s="289">
        <v>2345678</v>
      </c>
      <c r="Z118" s="115"/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11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30"/>
      <c r="AX118" s="118"/>
      <c r="AY118" s="38">
        <f t="shared" si="120"/>
        <v>2345678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9">
        <v>1023390</v>
      </c>
      <c r="X119" s="289">
        <v>2292304</v>
      </c>
      <c r="Y119" s="289">
        <v>2006690</v>
      </c>
      <c r="Z119" s="115"/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11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30"/>
      <c r="AX119" s="118"/>
      <c r="AY119" s="38">
        <f t="shared" si="120"/>
        <v>2006690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5">
        <v>8423900</v>
      </c>
      <c r="X120" s="295">
        <v>14568818</v>
      </c>
      <c r="Y120" s="295">
        <v>17659780</v>
      </c>
      <c r="Z120" s="146"/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5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5"/>
      <c r="AX120" s="149"/>
      <c r="AY120" s="39">
        <f t="shared" si="126"/>
        <v>17659780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292">
        <v>76</v>
      </c>
      <c r="Y122" s="292">
        <v>84</v>
      </c>
      <c r="Z122" s="125"/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3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84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292">
        <v>331</v>
      </c>
      <c r="Y123" s="292">
        <v>296</v>
      </c>
      <c r="Z123" s="125"/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3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296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3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3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3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293">
        <v>407</v>
      </c>
      <c r="Y127" s="293">
        <v>380</v>
      </c>
      <c r="Z127" s="142"/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4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5"/>
      <c r="AX127" s="138"/>
      <c r="AY127" s="97">
        <f t="shared" si="133"/>
        <v>380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3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3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274">
        <v>2</v>
      </c>
      <c r="Y131" s="274">
        <v>5</v>
      </c>
      <c r="Z131" s="127"/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3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5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274">
        <v>1</v>
      </c>
      <c r="Y132" s="274">
        <v>0</v>
      </c>
      <c r="Z132" s="127"/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3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274">
        <v>0</v>
      </c>
      <c r="Y133" s="274">
        <v>0</v>
      </c>
      <c r="Z133" s="127"/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3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41">SUM(U129:U133)</f>
        <v>0</v>
      </c>
      <c r="V134" s="275">
        <f t="shared" si="141"/>
        <v>20</v>
      </c>
      <c r="W134" s="275">
        <f t="shared" si="141"/>
        <v>3</v>
      </c>
      <c r="X134" s="275">
        <v>3</v>
      </c>
      <c r="Y134" s="275">
        <v>5</v>
      </c>
      <c r="Z134" s="138"/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4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5"/>
      <c r="AX134" s="138"/>
      <c r="AY134" s="97">
        <f t="shared" si="140"/>
        <v>5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274">
        <v>3389</v>
      </c>
      <c r="Y136" s="274">
        <v>3212</v>
      </c>
      <c r="Z136" s="127"/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3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3212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274">
        <v>541</v>
      </c>
      <c r="Y137" s="274">
        <v>495</v>
      </c>
      <c r="Z137" s="127"/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3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495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274">
        <v>137</v>
      </c>
      <c r="Y138" s="274">
        <v>136</v>
      </c>
      <c r="Z138" s="127"/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3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136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274">
        <v>34</v>
      </c>
      <c r="Y139" s="274">
        <v>38</v>
      </c>
      <c r="Z139" s="127"/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3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38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274">
        <v>7</v>
      </c>
      <c r="Y140" s="274">
        <v>4</v>
      </c>
      <c r="Z140" s="127"/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3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4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6">
        <f t="shared" si="149"/>
        <v>3712</v>
      </c>
      <c r="V141" s="276">
        <f t="shared" si="149"/>
        <v>4214</v>
      </c>
      <c r="W141" s="276">
        <v>4458</v>
      </c>
      <c r="X141" s="276">
        <v>4108</v>
      </c>
      <c r="Y141" s="276">
        <v>3885</v>
      </c>
      <c r="Z141" s="134"/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5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6"/>
      <c r="AX141" s="134"/>
      <c r="AY141" s="131">
        <f t="shared" si="149"/>
        <v>3885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289">
        <v>19166959</v>
      </c>
      <c r="Y143" s="289">
        <v>29674374</v>
      </c>
      <c r="Z143" s="115"/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11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29674374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289">
        <v>1022111</v>
      </c>
      <c r="Y144" s="289">
        <v>1527152</v>
      </c>
      <c r="Z144" s="115"/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11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1527152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289">
        <v>2671320</v>
      </c>
      <c r="Y145" s="289">
        <v>4360262</v>
      </c>
      <c r="Z145" s="115"/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11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4360262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289">
        <v>3774346</v>
      </c>
      <c r="Y146" s="289">
        <v>5771734</v>
      </c>
      <c r="Z146" s="115"/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11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5771734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289">
        <v>3872162</v>
      </c>
      <c r="Y147" s="289">
        <v>4919154</v>
      </c>
      <c r="Z147" s="115"/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11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4919154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90">
        <f t="shared" si="155"/>
        <v>10249739</v>
      </c>
      <c r="V148" s="290">
        <f t="shared" si="155"/>
        <v>12698998</v>
      </c>
      <c r="W148" s="290">
        <v>20020766</v>
      </c>
      <c r="X148" s="290">
        <v>30506898</v>
      </c>
      <c r="Y148" s="290">
        <v>46252676</v>
      </c>
      <c r="Z148" s="154"/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2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9"/>
      <c r="AX148" s="157"/>
      <c r="AY148" s="48">
        <f t="shared" ref="AY148" si="160">SUM(AY143:AY147)</f>
        <v>46252676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Y155" si="164">(X66+X143+Y94-Y66-Y143)/(X66+X143+Y94-Y143)</f>
        <v>0.2781567838483176</v>
      </c>
      <c r="Z150" s="115"/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11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31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0.10740009889847714</v>
      </c>
      <c r="Z151" s="115"/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11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0.49893199329357801</v>
      </c>
      <c r="Z152" s="115"/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11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31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0.48492801205019698</v>
      </c>
      <c r="Z153" s="115"/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11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0.65638453527045015</v>
      </c>
      <c r="Z154" s="115"/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11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0.31420796915290888</v>
      </c>
      <c r="Z155" s="209"/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5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0"/>
  <sheetViews>
    <sheetView workbookViewId="0">
      <selection activeCell="J7" sqref="J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44212</v>
      </c>
      <c r="C2">
        <v>49</v>
      </c>
      <c r="D2" t="s">
        <v>403</v>
      </c>
      <c r="E2">
        <v>412479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44212</v>
      </c>
      <c r="C3">
        <v>49</v>
      </c>
      <c r="D3" t="s">
        <v>404</v>
      </c>
      <c r="E3">
        <v>31021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44212</v>
      </c>
    </row>
    <row r="4" spans="1:12" x14ac:dyDescent="0.35">
      <c r="A4" t="s">
        <v>52</v>
      </c>
      <c r="B4" s="175">
        <v>44212</v>
      </c>
      <c r="C4">
        <v>49</v>
      </c>
      <c r="D4" t="s">
        <v>405</v>
      </c>
      <c r="E4">
        <v>52788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44212</v>
      </c>
      <c r="C5">
        <v>49</v>
      </c>
      <c r="D5" t="s">
        <v>406</v>
      </c>
      <c r="E5">
        <v>8143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44212</v>
      </c>
      <c r="C6">
        <v>49</v>
      </c>
      <c r="D6" t="s">
        <v>407</v>
      </c>
      <c r="E6">
        <v>1045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1045</v>
      </c>
      <c r="L6" s="178">
        <v>792</v>
      </c>
    </row>
    <row r="7" spans="1:12" x14ac:dyDescent="0.35">
      <c r="A7" t="s">
        <v>52</v>
      </c>
      <c r="B7" s="175">
        <v>44212</v>
      </c>
      <c r="C7">
        <v>49</v>
      </c>
      <c r="D7" t="s">
        <v>408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31021</v>
      </c>
      <c r="L7" s="178">
        <v>19242</v>
      </c>
    </row>
    <row r="8" spans="1:12" x14ac:dyDescent="0.35">
      <c r="A8" t="s">
        <v>52</v>
      </c>
      <c r="B8" s="175">
        <v>44212</v>
      </c>
      <c r="C8">
        <v>49</v>
      </c>
      <c r="D8" t="s">
        <v>409</v>
      </c>
      <c r="E8">
        <v>228660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8143</v>
      </c>
      <c r="L8" s="178">
        <v>5084</v>
      </c>
    </row>
    <row r="9" spans="1:12" x14ac:dyDescent="0.35">
      <c r="A9" t="s">
        <v>52</v>
      </c>
      <c r="B9" s="175">
        <v>44212</v>
      </c>
      <c r="C9">
        <v>49</v>
      </c>
      <c r="D9" t="s">
        <v>410</v>
      </c>
      <c r="E9">
        <v>19242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412479</v>
      </c>
      <c r="L9" s="178">
        <v>228660</v>
      </c>
    </row>
    <row r="10" spans="1:12" x14ac:dyDescent="0.35">
      <c r="A10" t="s">
        <v>52</v>
      </c>
      <c r="B10" s="175">
        <v>44212</v>
      </c>
      <c r="C10">
        <v>49</v>
      </c>
      <c r="D10" t="s">
        <v>411</v>
      </c>
      <c r="E10">
        <v>19325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52788</v>
      </c>
      <c r="L10" s="178">
        <v>19325</v>
      </c>
    </row>
    <row r="11" spans="1:12" x14ac:dyDescent="0.35">
      <c r="A11" t="s">
        <v>52</v>
      </c>
      <c r="B11" s="175">
        <v>44212</v>
      </c>
      <c r="C11">
        <v>49</v>
      </c>
      <c r="D11" t="s">
        <v>412</v>
      </c>
      <c r="E11">
        <v>5084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44212</v>
      </c>
      <c r="C12">
        <v>49</v>
      </c>
      <c r="D12" t="s">
        <v>413</v>
      </c>
      <c r="E12">
        <v>792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227</v>
      </c>
      <c r="L12" s="178">
        <v>208</v>
      </c>
    </row>
    <row r="13" spans="1:12" x14ac:dyDescent="0.35">
      <c r="A13" t="s">
        <v>52</v>
      </c>
      <c r="B13" s="175">
        <v>44212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12919</v>
      </c>
      <c r="L13" s="178">
        <v>7179</v>
      </c>
    </row>
    <row r="14" spans="1:12" x14ac:dyDescent="0.35">
      <c r="A14" t="s">
        <v>53</v>
      </c>
      <c r="B14" s="175">
        <v>44212</v>
      </c>
      <c r="C14">
        <v>49</v>
      </c>
      <c r="D14" t="s">
        <v>403</v>
      </c>
      <c r="E14">
        <v>89614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1751</v>
      </c>
      <c r="L14" s="178">
        <v>1171</v>
      </c>
    </row>
    <row r="15" spans="1:12" x14ac:dyDescent="0.35">
      <c r="A15" t="s">
        <v>53</v>
      </c>
      <c r="B15" s="175">
        <v>44212</v>
      </c>
      <c r="C15">
        <v>49</v>
      </c>
      <c r="D15" t="s">
        <v>404</v>
      </c>
      <c r="E15">
        <v>12919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89614</v>
      </c>
      <c r="L15" s="178">
        <v>52226</v>
      </c>
    </row>
    <row r="16" spans="1:12" x14ac:dyDescent="0.35">
      <c r="A16" t="s">
        <v>53</v>
      </c>
      <c r="B16" s="175">
        <v>44212</v>
      </c>
      <c r="C16">
        <v>49</v>
      </c>
      <c r="D16" t="s">
        <v>405</v>
      </c>
      <c r="E16">
        <v>10904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10904</v>
      </c>
      <c r="L16" s="178">
        <v>3952</v>
      </c>
    </row>
    <row r="17" spans="1:12" x14ac:dyDescent="0.35">
      <c r="A17" t="s">
        <v>53</v>
      </c>
      <c r="B17" s="175">
        <v>44212</v>
      </c>
      <c r="C17">
        <v>49</v>
      </c>
      <c r="D17" t="s">
        <v>406</v>
      </c>
      <c r="E17">
        <v>1751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44212</v>
      </c>
      <c r="C18">
        <v>49</v>
      </c>
      <c r="D18" t="s">
        <v>407</v>
      </c>
      <c r="E18">
        <v>227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183</v>
      </c>
      <c r="L18" s="178">
        <v>160</v>
      </c>
    </row>
    <row r="19" spans="1:12" x14ac:dyDescent="0.35">
      <c r="A19" t="s">
        <v>53</v>
      </c>
      <c r="B19" s="175">
        <v>44212</v>
      </c>
      <c r="C19">
        <v>49</v>
      </c>
      <c r="D19" t="s">
        <v>408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2263</v>
      </c>
      <c r="L19" s="178">
        <v>1580</v>
      </c>
    </row>
    <row r="20" spans="1:12" x14ac:dyDescent="0.35">
      <c r="A20" t="s">
        <v>53</v>
      </c>
      <c r="B20" s="175">
        <v>44212</v>
      </c>
      <c r="C20">
        <v>49</v>
      </c>
      <c r="D20" t="s">
        <v>409</v>
      </c>
      <c r="E20">
        <v>52226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1127</v>
      </c>
      <c r="L20" s="178">
        <v>844</v>
      </c>
    </row>
    <row r="21" spans="1:12" x14ac:dyDescent="0.35">
      <c r="A21" t="s">
        <v>53</v>
      </c>
      <c r="B21" s="175">
        <v>44212</v>
      </c>
      <c r="C21">
        <v>49</v>
      </c>
      <c r="D21" t="s">
        <v>410</v>
      </c>
      <c r="E21">
        <v>7179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30595</v>
      </c>
      <c r="L21" s="178">
        <v>18838</v>
      </c>
    </row>
    <row r="22" spans="1:12" x14ac:dyDescent="0.35">
      <c r="A22" t="s">
        <v>53</v>
      </c>
      <c r="B22" s="175">
        <v>44212</v>
      </c>
      <c r="C22">
        <v>49</v>
      </c>
      <c r="D22" t="s">
        <v>411</v>
      </c>
      <c r="E22">
        <v>3952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5788</v>
      </c>
      <c r="L22" s="178">
        <v>2360</v>
      </c>
    </row>
    <row r="23" spans="1:12" x14ac:dyDescent="0.35">
      <c r="A23" t="s">
        <v>53</v>
      </c>
      <c r="B23" s="175">
        <v>44212</v>
      </c>
      <c r="C23">
        <v>49</v>
      </c>
      <c r="D23" t="s">
        <v>412</v>
      </c>
      <c r="E23">
        <v>1171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44212</v>
      </c>
      <c r="C24">
        <v>49</v>
      </c>
      <c r="D24" t="s">
        <v>413</v>
      </c>
      <c r="E24">
        <v>208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18</v>
      </c>
      <c r="L24" s="178">
        <v>17</v>
      </c>
    </row>
    <row r="25" spans="1:12" x14ac:dyDescent="0.35">
      <c r="A25" t="s">
        <v>53</v>
      </c>
      <c r="B25" s="175">
        <v>44212</v>
      </c>
      <c r="C25">
        <v>49</v>
      </c>
      <c r="D25" t="s">
        <v>414</v>
      </c>
      <c r="E25">
        <v>20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1236</v>
      </c>
      <c r="L25" s="178">
        <v>716</v>
      </c>
    </row>
    <row r="26" spans="1:12" x14ac:dyDescent="0.35">
      <c r="A26" t="s">
        <v>50</v>
      </c>
      <c r="B26" s="175">
        <v>44212</v>
      </c>
      <c r="C26">
        <v>49</v>
      </c>
      <c r="D26" t="s">
        <v>403</v>
      </c>
      <c r="E26">
        <v>30595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233</v>
      </c>
      <c r="L26" s="178">
        <v>127</v>
      </c>
    </row>
    <row r="27" spans="1:12" x14ac:dyDescent="0.35">
      <c r="A27" t="s">
        <v>50</v>
      </c>
      <c r="B27" s="175">
        <v>44212</v>
      </c>
      <c r="C27">
        <v>49</v>
      </c>
      <c r="D27" t="s">
        <v>404</v>
      </c>
      <c r="E27">
        <v>2263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11502</v>
      </c>
      <c r="L27" s="178">
        <v>5945</v>
      </c>
    </row>
    <row r="28" spans="1:12" x14ac:dyDescent="0.35">
      <c r="A28" t="s">
        <v>50</v>
      </c>
      <c r="B28" s="175">
        <v>44212</v>
      </c>
      <c r="C28">
        <v>49</v>
      </c>
      <c r="D28" t="s">
        <v>405</v>
      </c>
      <c r="E28">
        <v>5788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1575</v>
      </c>
      <c r="L28" s="178">
        <v>557</v>
      </c>
    </row>
    <row r="29" spans="1:12" x14ac:dyDescent="0.35">
      <c r="A29" t="s">
        <v>50</v>
      </c>
      <c r="B29" s="175">
        <v>44212</v>
      </c>
      <c r="C29">
        <v>49</v>
      </c>
      <c r="D29" t="s">
        <v>406</v>
      </c>
      <c r="E29">
        <v>1127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44212</v>
      </c>
      <c r="C30">
        <v>49</v>
      </c>
      <c r="D30" t="s">
        <v>407</v>
      </c>
      <c r="E30">
        <v>183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26</v>
      </c>
      <c r="L30" s="178">
        <v>31</v>
      </c>
    </row>
    <row r="31" spans="1:12" x14ac:dyDescent="0.35">
      <c r="A31" t="s">
        <v>50</v>
      </c>
      <c r="B31" s="175">
        <v>44212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9420</v>
      </c>
      <c r="L31" s="178">
        <v>4883</v>
      </c>
    </row>
    <row r="32" spans="1:12" x14ac:dyDescent="0.35">
      <c r="A32" t="s">
        <v>50</v>
      </c>
      <c r="B32" s="175">
        <v>44212</v>
      </c>
      <c r="C32">
        <v>49</v>
      </c>
      <c r="D32" t="s">
        <v>409</v>
      </c>
      <c r="E32">
        <v>18838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391</v>
      </c>
      <c r="L32" s="178">
        <v>200</v>
      </c>
    </row>
    <row r="33" spans="1:12" x14ac:dyDescent="0.35">
      <c r="A33" t="s">
        <v>50</v>
      </c>
      <c r="B33" s="175">
        <v>44212</v>
      </c>
      <c r="C33">
        <v>49</v>
      </c>
      <c r="D33" t="s">
        <v>410</v>
      </c>
      <c r="E33">
        <v>1580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47517</v>
      </c>
      <c r="L33" s="178">
        <v>27443</v>
      </c>
    </row>
    <row r="34" spans="1:12" x14ac:dyDescent="0.35">
      <c r="A34" t="s">
        <v>50</v>
      </c>
      <c r="B34" s="175">
        <v>44212</v>
      </c>
      <c r="C34">
        <v>49</v>
      </c>
      <c r="D34" t="s">
        <v>411</v>
      </c>
      <c r="E34">
        <v>2360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3541</v>
      </c>
      <c r="L34" s="178">
        <v>1035</v>
      </c>
    </row>
    <row r="35" spans="1:12" x14ac:dyDescent="0.35">
      <c r="A35" t="s">
        <v>50</v>
      </c>
      <c r="B35" s="175">
        <v>44212</v>
      </c>
      <c r="C35">
        <v>49</v>
      </c>
      <c r="D35" t="s">
        <v>412</v>
      </c>
      <c r="E35">
        <v>844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44212</v>
      </c>
      <c r="C36">
        <v>49</v>
      </c>
      <c r="D36" t="s">
        <v>413</v>
      </c>
      <c r="E36">
        <v>160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4548290</v>
      </c>
      <c r="L36" s="178">
        <v>974355</v>
      </c>
    </row>
    <row r="37" spans="1:12" x14ac:dyDescent="0.35">
      <c r="A37" t="s">
        <v>50</v>
      </c>
      <c r="B37" s="175">
        <v>44212</v>
      </c>
      <c r="C37">
        <v>49</v>
      </c>
      <c r="D37" t="s">
        <v>414</v>
      </c>
      <c r="E37">
        <v>20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1378659</v>
      </c>
      <c r="L37" s="178">
        <v>720885</v>
      </c>
    </row>
    <row r="38" spans="1:12" x14ac:dyDescent="0.35">
      <c r="A38" t="s">
        <v>43</v>
      </c>
      <c r="B38" s="175">
        <v>44212</v>
      </c>
      <c r="C38">
        <v>49</v>
      </c>
      <c r="D38" t="s">
        <v>403</v>
      </c>
      <c r="E38">
        <v>11502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3478969</v>
      </c>
      <c r="L38" s="178">
        <v>1107920</v>
      </c>
    </row>
    <row r="39" spans="1:12" x14ac:dyDescent="0.35">
      <c r="A39" t="s">
        <v>43</v>
      </c>
      <c r="B39" s="175">
        <v>44212</v>
      </c>
      <c r="C39">
        <v>49</v>
      </c>
      <c r="D39" t="s">
        <v>404</v>
      </c>
      <c r="E39">
        <v>1236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11467735</v>
      </c>
      <c r="L39" s="178">
        <v>5891774</v>
      </c>
    </row>
    <row r="40" spans="1:12" x14ac:dyDescent="0.35">
      <c r="A40" t="s">
        <v>43</v>
      </c>
      <c r="B40" s="175">
        <v>44212</v>
      </c>
      <c r="C40">
        <v>49</v>
      </c>
      <c r="D40" t="s">
        <v>405</v>
      </c>
      <c r="E40">
        <v>1575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2283755</v>
      </c>
      <c r="L40" s="178">
        <v>671671</v>
      </c>
    </row>
    <row r="41" spans="1:12" x14ac:dyDescent="0.35">
      <c r="A41" t="s">
        <v>43</v>
      </c>
      <c r="B41" s="175">
        <v>44212</v>
      </c>
      <c r="C41">
        <v>49</v>
      </c>
      <c r="D41" t="s">
        <v>406</v>
      </c>
      <c r="E41">
        <v>233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44212</v>
      </c>
      <c r="C42">
        <v>49</v>
      </c>
      <c r="D42" t="s">
        <v>407</v>
      </c>
      <c r="E42">
        <v>18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852309</v>
      </c>
      <c r="L42" s="178">
        <v>219282</v>
      </c>
    </row>
    <row r="43" spans="1:12" x14ac:dyDescent="0.35">
      <c r="A43" t="s">
        <v>43</v>
      </c>
      <c r="B43" s="175">
        <v>44212</v>
      </c>
      <c r="C43">
        <v>49</v>
      </c>
      <c r="D43" t="s">
        <v>409</v>
      </c>
      <c r="E43">
        <v>5945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1054252</v>
      </c>
      <c r="L43" s="178">
        <v>342686</v>
      </c>
    </row>
    <row r="44" spans="1:12" x14ac:dyDescent="0.35">
      <c r="A44" t="s">
        <v>43</v>
      </c>
      <c r="B44" s="175">
        <v>44212</v>
      </c>
      <c r="C44">
        <v>49</v>
      </c>
      <c r="D44" t="s">
        <v>410</v>
      </c>
      <c r="E44">
        <v>716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827045</v>
      </c>
      <c r="L44" s="178">
        <v>201875</v>
      </c>
    </row>
    <row r="45" spans="1:12" x14ac:dyDescent="0.35">
      <c r="A45" t="s">
        <v>43</v>
      </c>
      <c r="B45" s="175">
        <v>44212</v>
      </c>
      <c r="C45">
        <v>49</v>
      </c>
      <c r="D45" t="s">
        <v>411</v>
      </c>
      <c r="E45">
        <v>557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6997121</v>
      </c>
      <c r="L45" s="178">
        <v>2197884</v>
      </c>
    </row>
    <row r="46" spans="1:12" x14ac:dyDescent="0.35">
      <c r="A46" t="s">
        <v>43</v>
      </c>
      <c r="B46" s="175">
        <v>44212</v>
      </c>
      <c r="C46">
        <v>49</v>
      </c>
      <c r="D46" t="s">
        <v>412</v>
      </c>
      <c r="E46">
        <v>127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911798</v>
      </c>
      <c r="L46" s="178">
        <v>141612</v>
      </c>
    </row>
    <row r="47" spans="1:12" x14ac:dyDescent="0.35">
      <c r="A47" t="s">
        <v>43</v>
      </c>
      <c r="B47" s="175">
        <v>44212</v>
      </c>
      <c r="C47">
        <v>49</v>
      </c>
      <c r="D47" t="s">
        <v>413</v>
      </c>
      <c r="E47">
        <v>17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44212</v>
      </c>
      <c r="C48">
        <v>49</v>
      </c>
      <c r="D48" t="s">
        <v>403</v>
      </c>
      <c r="E48">
        <v>47517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746379</v>
      </c>
      <c r="L48" s="178">
        <v>485040</v>
      </c>
    </row>
    <row r="49" spans="1:12" x14ac:dyDescent="0.35">
      <c r="A49" t="s">
        <v>46</v>
      </c>
      <c r="B49" s="175">
        <v>44212</v>
      </c>
      <c r="C49">
        <v>49</v>
      </c>
      <c r="D49" t="s">
        <v>404</v>
      </c>
      <c r="E49">
        <v>9420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11890667</v>
      </c>
      <c r="L49" s="178">
        <v>4858907</v>
      </c>
    </row>
    <row r="50" spans="1:12" x14ac:dyDescent="0.35">
      <c r="A50" t="s">
        <v>46</v>
      </c>
      <c r="B50" s="175">
        <v>44212</v>
      </c>
      <c r="C50">
        <v>49</v>
      </c>
      <c r="D50" t="s">
        <v>405</v>
      </c>
      <c r="E50">
        <v>3541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2002043</v>
      </c>
      <c r="L50" s="178">
        <v>780210</v>
      </c>
    </row>
    <row r="51" spans="1:12" x14ac:dyDescent="0.35">
      <c r="A51" t="s">
        <v>46</v>
      </c>
      <c r="B51" s="175">
        <v>44212</v>
      </c>
      <c r="C51">
        <v>49</v>
      </c>
      <c r="D51" t="s">
        <v>406</v>
      </c>
      <c r="E51">
        <v>391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47991388</v>
      </c>
      <c r="L51" s="178">
        <v>22870910</v>
      </c>
    </row>
    <row r="52" spans="1:12" x14ac:dyDescent="0.35">
      <c r="A52" t="s">
        <v>46</v>
      </c>
      <c r="B52" s="175">
        <v>44212</v>
      </c>
      <c r="C52">
        <v>49</v>
      </c>
      <c r="D52" t="s">
        <v>407</v>
      </c>
      <c r="E52">
        <v>26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3869984</v>
      </c>
      <c r="L52" s="178">
        <v>689678</v>
      </c>
    </row>
    <row r="53" spans="1:12" x14ac:dyDescent="0.35">
      <c r="A53" t="s">
        <v>46</v>
      </c>
      <c r="B53" s="175">
        <v>44212</v>
      </c>
      <c r="C53">
        <v>49</v>
      </c>
      <c r="D53" t="s">
        <v>409</v>
      </c>
      <c r="E53">
        <v>27443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44212</v>
      </c>
      <c r="C54">
        <v>49</v>
      </c>
      <c r="D54" t="s">
        <v>410</v>
      </c>
      <c r="E54">
        <v>4883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6146977</v>
      </c>
      <c r="L54" s="178">
        <v>1678677</v>
      </c>
    </row>
    <row r="55" spans="1:12" x14ac:dyDescent="0.35">
      <c r="A55" t="s">
        <v>46</v>
      </c>
      <c r="B55" s="175">
        <v>44212</v>
      </c>
      <c r="C55">
        <v>49</v>
      </c>
      <c r="D55" t="s">
        <v>411</v>
      </c>
      <c r="E55">
        <v>1035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14323579</v>
      </c>
      <c r="L55" s="178">
        <v>5922478</v>
      </c>
    </row>
    <row r="56" spans="1:12" x14ac:dyDescent="0.35">
      <c r="A56" t="s">
        <v>46</v>
      </c>
      <c r="B56" s="175">
        <v>44212</v>
      </c>
      <c r="C56">
        <v>49</v>
      </c>
      <c r="D56" t="s">
        <v>412</v>
      </c>
      <c r="E56">
        <v>200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6308057</v>
      </c>
      <c r="L56" s="178">
        <v>2090004</v>
      </c>
    </row>
    <row r="57" spans="1:12" x14ac:dyDescent="0.35">
      <c r="A57" t="s">
        <v>46</v>
      </c>
      <c r="B57" s="175">
        <v>44212</v>
      </c>
      <c r="C57">
        <v>49</v>
      </c>
      <c r="D57" t="s">
        <v>413</v>
      </c>
      <c r="E57">
        <v>31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66456243</v>
      </c>
      <c r="L57" s="178">
        <v>30960568</v>
      </c>
    </row>
    <row r="58" spans="1:12" x14ac:dyDescent="0.35">
      <c r="A58" t="s">
        <v>47</v>
      </c>
      <c r="B58" s="175">
        <v>44212</v>
      </c>
      <c r="C58">
        <v>49</v>
      </c>
      <c r="D58" t="s">
        <v>403</v>
      </c>
      <c r="E58">
        <v>11467735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7065537</v>
      </c>
      <c r="L58" s="178">
        <v>1502960</v>
      </c>
    </row>
    <row r="59" spans="1:12" x14ac:dyDescent="0.35">
      <c r="A59" t="s">
        <v>47</v>
      </c>
      <c r="B59" s="175">
        <v>44212</v>
      </c>
      <c r="C59">
        <v>49</v>
      </c>
      <c r="D59" t="s">
        <v>404</v>
      </c>
      <c r="E59">
        <v>1378659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44212</v>
      </c>
      <c r="C60">
        <v>49</v>
      </c>
      <c r="D60" t="s">
        <v>405</v>
      </c>
      <c r="E60">
        <v>2283755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11912216</v>
      </c>
      <c r="L60" s="178">
        <v>4597054</v>
      </c>
    </row>
    <row r="61" spans="1:12" x14ac:dyDescent="0.35">
      <c r="A61" t="s">
        <v>47</v>
      </c>
      <c r="B61" s="175">
        <v>44212</v>
      </c>
      <c r="C61">
        <v>49</v>
      </c>
      <c r="D61" t="s">
        <v>406</v>
      </c>
      <c r="E61">
        <v>3478969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1927862</v>
      </c>
      <c r="L61" s="178">
        <v>1214479</v>
      </c>
    </row>
    <row r="62" spans="1:12" x14ac:dyDescent="0.35">
      <c r="A62" t="s">
        <v>47</v>
      </c>
      <c r="B62" s="175">
        <v>44212</v>
      </c>
      <c r="C62">
        <v>49</v>
      </c>
      <c r="D62" t="s">
        <v>407</v>
      </c>
      <c r="E62">
        <v>4548290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10081073</v>
      </c>
      <c r="L62" s="178">
        <v>4499897</v>
      </c>
    </row>
    <row r="63" spans="1:12" x14ac:dyDescent="0.35">
      <c r="A63" t="s">
        <v>47</v>
      </c>
      <c r="B63" s="175">
        <v>44212</v>
      </c>
      <c r="C63">
        <v>49</v>
      </c>
      <c r="D63" t="s">
        <v>408</v>
      </c>
      <c r="E63">
        <v>0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36718086</v>
      </c>
      <c r="L63" s="178">
        <v>24757435</v>
      </c>
    </row>
    <row r="64" spans="1:12" x14ac:dyDescent="0.35">
      <c r="A64" t="s">
        <v>47</v>
      </c>
      <c r="B64" s="175">
        <v>44212</v>
      </c>
      <c r="C64">
        <v>49</v>
      </c>
      <c r="D64" t="s">
        <v>409</v>
      </c>
      <c r="E64">
        <v>5891774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6659991</v>
      </c>
      <c r="L64" s="178">
        <v>3482458</v>
      </c>
    </row>
    <row r="65" spans="1:12" x14ac:dyDescent="0.35">
      <c r="A65" t="s">
        <v>47</v>
      </c>
      <c r="B65" s="175">
        <v>44212</v>
      </c>
      <c r="C65">
        <v>49</v>
      </c>
      <c r="D65" t="s">
        <v>410</v>
      </c>
      <c r="E65">
        <v>720885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44212</v>
      </c>
      <c r="C66">
        <v>49</v>
      </c>
      <c r="D66" t="s">
        <v>411</v>
      </c>
      <c r="E66">
        <v>671671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9285338</v>
      </c>
      <c r="L66" s="178">
        <v>2590364</v>
      </c>
    </row>
    <row r="67" spans="1:12" x14ac:dyDescent="0.35">
      <c r="A67" t="s">
        <v>47</v>
      </c>
      <c r="B67" s="175">
        <v>44212</v>
      </c>
      <c r="C67">
        <v>49</v>
      </c>
      <c r="D67" t="s">
        <v>412</v>
      </c>
      <c r="E67">
        <v>1107920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1293654</v>
      </c>
      <c r="L67" s="178">
        <v>423909</v>
      </c>
    </row>
    <row r="68" spans="1:12" x14ac:dyDescent="0.35">
      <c r="A68" t="s">
        <v>47</v>
      </c>
      <c r="B68" s="175">
        <v>44212</v>
      </c>
      <c r="C68">
        <v>49</v>
      </c>
      <c r="D68" t="s">
        <v>413</v>
      </c>
      <c r="E68">
        <v>974355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7462735</v>
      </c>
      <c r="L68" s="178">
        <v>2154219</v>
      </c>
    </row>
    <row r="69" spans="1:12" x14ac:dyDescent="0.35">
      <c r="A69" t="s">
        <v>47</v>
      </c>
      <c r="B69" s="175">
        <v>44212</v>
      </c>
      <c r="C69">
        <v>49</v>
      </c>
      <c r="D69" t="s">
        <v>414</v>
      </c>
      <c r="E69">
        <v>10500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27515291</v>
      </c>
      <c r="L69" s="178">
        <v>14115137</v>
      </c>
    </row>
    <row r="70" spans="1:12" x14ac:dyDescent="0.35">
      <c r="A70" t="s">
        <v>48</v>
      </c>
      <c r="B70" s="175">
        <v>44212</v>
      </c>
      <c r="C70">
        <v>49</v>
      </c>
      <c r="D70" t="s">
        <v>403</v>
      </c>
      <c r="E70">
        <v>6997121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4762471</v>
      </c>
      <c r="L70" s="178">
        <v>1607914</v>
      </c>
    </row>
    <row r="71" spans="1:12" x14ac:dyDescent="0.35">
      <c r="A71" t="s">
        <v>48</v>
      </c>
      <c r="B71" s="175">
        <v>44212</v>
      </c>
      <c r="C71">
        <v>49</v>
      </c>
      <c r="D71" t="s">
        <v>404</v>
      </c>
      <c r="E71">
        <v>1054252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44212</v>
      </c>
      <c r="C72">
        <v>49</v>
      </c>
      <c r="D72" t="s">
        <v>405</v>
      </c>
      <c r="E72">
        <v>911798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754</v>
      </c>
      <c r="L72" s="178">
        <v>413</v>
      </c>
    </row>
    <row r="73" spans="1:12" x14ac:dyDescent="0.35">
      <c r="A73" t="s">
        <v>48</v>
      </c>
      <c r="B73" s="175">
        <v>44212</v>
      </c>
      <c r="C73">
        <v>49</v>
      </c>
      <c r="D73" t="s">
        <v>406</v>
      </c>
      <c r="E73">
        <v>827045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17080</v>
      </c>
      <c r="L73" s="178">
        <v>9771</v>
      </c>
    </row>
    <row r="74" spans="1:12" x14ac:dyDescent="0.35">
      <c r="A74" t="s">
        <v>48</v>
      </c>
      <c r="B74" s="175">
        <v>44212</v>
      </c>
      <c r="C74">
        <v>49</v>
      </c>
      <c r="D74" t="s">
        <v>407</v>
      </c>
      <c r="E74">
        <v>852309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5632</v>
      </c>
      <c r="L74" s="178">
        <v>2878</v>
      </c>
    </row>
    <row r="75" spans="1:12" x14ac:dyDescent="0.35">
      <c r="A75" t="s">
        <v>48</v>
      </c>
      <c r="B75" s="175">
        <v>44212</v>
      </c>
      <c r="C75">
        <v>49</v>
      </c>
      <c r="D75" t="s">
        <v>408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197798</v>
      </c>
      <c r="L75" s="178">
        <v>106266</v>
      </c>
    </row>
    <row r="76" spans="1:12" x14ac:dyDescent="0.35">
      <c r="A76" t="s">
        <v>48</v>
      </c>
      <c r="B76" s="175">
        <v>44212</v>
      </c>
      <c r="C76">
        <v>49</v>
      </c>
      <c r="D76" t="s">
        <v>409</v>
      </c>
      <c r="E76">
        <v>2197884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32097</v>
      </c>
      <c r="L76" s="178">
        <v>10676</v>
      </c>
    </row>
    <row r="77" spans="1:12" x14ac:dyDescent="0.35">
      <c r="A77" t="s">
        <v>48</v>
      </c>
      <c r="B77" s="175">
        <v>44212</v>
      </c>
      <c r="C77">
        <v>49</v>
      </c>
      <c r="D77" t="s">
        <v>410</v>
      </c>
      <c r="E77">
        <v>342686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44212</v>
      </c>
      <c r="C78">
        <v>49</v>
      </c>
      <c r="D78" t="s">
        <v>411</v>
      </c>
      <c r="E78">
        <v>141612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4</v>
      </c>
    </row>
    <row r="79" spans="1:12" x14ac:dyDescent="0.35">
      <c r="A79" t="s">
        <v>48</v>
      </c>
      <c r="B79" s="175">
        <v>44212</v>
      </c>
      <c r="C79">
        <v>49</v>
      </c>
      <c r="D79" t="s">
        <v>412</v>
      </c>
      <c r="E79">
        <v>201875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1472</v>
      </c>
      <c r="L79" s="178">
        <v>495</v>
      </c>
    </row>
    <row r="80" spans="1:12" x14ac:dyDescent="0.35">
      <c r="A80" t="s">
        <v>48</v>
      </c>
      <c r="B80" s="175">
        <v>44212</v>
      </c>
      <c r="C80">
        <v>49</v>
      </c>
      <c r="D80" t="s">
        <v>413</v>
      </c>
      <c r="E80">
        <v>219282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94</v>
      </c>
      <c r="L80" s="178">
        <v>38</v>
      </c>
    </row>
    <row r="81" spans="1:12" x14ac:dyDescent="0.35">
      <c r="A81" t="s">
        <v>48</v>
      </c>
      <c r="B81" s="175">
        <v>44212</v>
      </c>
      <c r="C81">
        <v>49</v>
      </c>
      <c r="D81" t="s">
        <v>414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6746</v>
      </c>
      <c r="L81" s="178">
        <v>3212</v>
      </c>
    </row>
    <row r="82" spans="1:12" x14ac:dyDescent="0.35">
      <c r="A82" t="s">
        <v>49</v>
      </c>
      <c r="B82" s="175">
        <v>44212</v>
      </c>
      <c r="C82">
        <v>49</v>
      </c>
      <c r="D82" t="s">
        <v>403</v>
      </c>
      <c r="E82">
        <v>47991388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423</v>
      </c>
      <c r="L82" s="178">
        <v>136</v>
      </c>
    </row>
    <row r="83" spans="1:12" x14ac:dyDescent="0.35">
      <c r="A83" t="s">
        <v>49</v>
      </c>
      <c r="B83" s="175">
        <v>44212</v>
      </c>
      <c r="C83">
        <v>49</v>
      </c>
      <c r="D83" t="s">
        <v>404</v>
      </c>
      <c r="E83">
        <v>11890667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44212</v>
      </c>
      <c r="C84">
        <v>49</v>
      </c>
      <c r="D84" t="s">
        <v>405</v>
      </c>
      <c r="E84">
        <v>3869984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896</v>
      </c>
      <c r="L84" s="178">
        <v>296</v>
      </c>
    </row>
    <row r="85" spans="1:12" x14ac:dyDescent="0.35">
      <c r="A85" t="s">
        <v>49</v>
      </c>
      <c r="B85" s="175">
        <v>44212</v>
      </c>
      <c r="C85">
        <v>49</v>
      </c>
      <c r="D85" t="s">
        <v>406</v>
      </c>
      <c r="E85">
        <v>2002043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138</v>
      </c>
      <c r="L85" s="178">
        <v>84</v>
      </c>
    </row>
    <row r="86" spans="1:12" x14ac:dyDescent="0.35">
      <c r="A86" t="s">
        <v>49</v>
      </c>
      <c r="B86" s="175">
        <v>44212</v>
      </c>
      <c r="C86">
        <v>49</v>
      </c>
      <c r="D86" t="s">
        <v>407</v>
      </c>
      <c r="E86">
        <v>746379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44212</v>
      </c>
      <c r="C87">
        <v>49</v>
      </c>
      <c r="D87" t="s">
        <v>408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16715648</v>
      </c>
      <c r="L87" s="178">
        <v>4919154</v>
      </c>
    </row>
    <row r="88" spans="1:12" x14ac:dyDescent="0.35">
      <c r="A88" t="s">
        <v>49</v>
      </c>
      <c r="B88" s="175">
        <v>44212</v>
      </c>
      <c r="C88">
        <v>49</v>
      </c>
      <c r="D88" t="s">
        <v>409</v>
      </c>
      <c r="E88">
        <v>22870910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2435887</v>
      </c>
      <c r="L88" s="178">
        <v>1527152</v>
      </c>
    </row>
    <row r="89" spans="1:12" x14ac:dyDescent="0.35">
      <c r="A89" t="s">
        <v>49</v>
      </c>
      <c r="B89" s="175">
        <v>44212</v>
      </c>
      <c r="C89">
        <v>49</v>
      </c>
      <c r="D89" t="s">
        <v>410</v>
      </c>
      <c r="E89">
        <v>4858907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13189714</v>
      </c>
      <c r="L89" s="178">
        <v>5771734</v>
      </c>
    </row>
    <row r="90" spans="1:12" x14ac:dyDescent="0.35">
      <c r="A90" t="s">
        <v>49</v>
      </c>
      <c r="B90" s="175">
        <v>44212</v>
      </c>
      <c r="C90">
        <v>49</v>
      </c>
      <c r="D90" t="s">
        <v>411</v>
      </c>
      <c r="E90">
        <v>689678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43855347</v>
      </c>
      <c r="L90" s="178">
        <v>29674374</v>
      </c>
    </row>
    <row r="91" spans="1:12" x14ac:dyDescent="0.35">
      <c r="A91" t="s">
        <v>49</v>
      </c>
      <c r="B91" s="175">
        <v>44212</v>
      </c>
      <c r="C91">
        <v>49</v>
      </c>
      <c r="D91" t="s">
        <v>412</v>
      </c>
      <c r="E91">
        <v>780210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8280722</v>
      </c>
      <c r="L91" s="178">
        <v>4360262</v>
      </c>
    </row>
    <row r="92" spans="1:12" x14ac:dyDescent="0.35">
      <c r="A92" t="s">
        <v>49</v>
      </c>
      <c r="B92" s="175">
        <v>44212</v>
      </c>
      <c r="C92">
        <v>49</v>
      </c>
      <c r="D92" t="s">
        <v>413</v>
      </c>
      <c r="E92">
        <v>485040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44212</v>
      </c>
      <c r="C93">
        <v>49</v>
      </c>
      <c r="D93" t="s">
        <v>414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33</v>
      </c>
      <c r="K93" s="178">
        <v>3</v>
      </c>
      <c r="L93" s="178"/>
    </row>
    <row r="94" spans="1:12" x14ac:dyDescent="0.35">
      <c r="A94" t="s">
        <v>51</v>
      </c>
      <c r="B94" s="175">
        <v>44212</v>
      </c>
      <c r="C94">
        <v>49</v>
      </c>
      <c r="D94" t="s">
        <v>403</v>
      </c>
      <c r="E94">
        <v>66456243</v>
      </c>
      <c r="F94" t="str">
        <f t="shared" si="3"/>
        <v>Residential</v>
      </c>
      <c r="G94">
        <f t="shared" si="4"/>
        <v>9</v>
      </c>
      <c r="H94" t="str">
        <f t="shared" si="5"/>
        <v>E</v>
      </c>
      <c r="J94" s="179" t="s">
        <v>32</v>
      </c>
      <c r="K94" s="178">
        <v>2</v>
      </c>
      <c r="L94" s="178">
        <v>5</v>
      </c>
    </row>
    <row r="95" spans="1:12" x14ac:dyDescent="0.35">
      <c r="A95" t="s">
        <v>51</v>
      </c>
      <c r="B95" s="175">
        <v>44212</v>
      </c>
      <c r="C95">
        <v>49</v>
      </c>
      <c r="D95" t="s">
        <v>404</v>
      </c>
      <c r="E95">
        <v>14323579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44212</v>
      </c>
      <c r="C96">
        <v>49</v>
      </c>
      <c r="D96" t="s">
        <v>405</v>
      </c>
      <c r="E96">
        <v>7065537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44212</v>
      </c>
      <c r="C97">
        <v>49</v>
      </c>
      <c r="D97" t="s">
        <v>406</v>
      </c>
      <c r="E97">
        <v>6308057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44212</v>
      </c>
      <c r="C98">
        <v>49</v>
      </c>
      <c r="D98" t="s">
        <v>407</v>
      </c>
      <c r="E98">
        <v>6146977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44212</v>
      </c>
      <c r="C99">
        <v>49</v>
      </c>
      <c r="D99" t="s">
        <v>408</v>
      </c>
      <c r="E99">
        <v>0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44212</v>
      </c>
      <c r="C100">
        <v>49</v>
      </c>
      <c r="D100" t="s">
        <v>409</v>
      </c>
      <c r="E100">
        <v>30960568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44212</v>
      </c>
      <c r="C101">
        <v>49</v>
      </c>
      <c r="D101" t="s">
        <v>410</v>
      </c>
      <c r="E101">
        <v>5922478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44212</v>
      </c>
      <c r="C102">
        <v>49</v>
      </c>
      <c r="D102" t="s">
        <v>411</v>
      </c>
      <c r="E102">
        <v>1502960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44212</v>
      </c>
      <c r="C103">
        <v>49</v>
      </c>
      <c r="D103" t="s">
        <v>412</v>
      </c>
      <c r="E103">
        <v>2090004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44212</v>
      </c>
      <c r="C104">
        <v>49</v>
      </c>
      <c r="D104" t="s">
        <v>413</v>
      </c>
      <c r="E104">
        <v>1678677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44212</v>
      </c>
      <c r="C105">
        <v>49</v>
      </c>
      <c r="D105" t="s">
        <v>414</v>
      </c>
      <c r="E105">
        <v>10500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44212</v>
      </c>
      <c r="C106">
        <v>49</v>
      </c>
      <c r="D106" t="s">
        <v>403</v>
      </c>
      <c r="E106">
        <v>36718086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44212</v>
      </c>
      <c r="C107">
        <v>49</v>
      </c>
      <c r="D107" t="s">
        <v>404</v>
      </c>
      <c r="E107">
        <v>1927862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44212</v>
      </c>
      <c r="C108">
        <v>49</v>
      </c>
      <c r="D108" t="s">
        <v>405</v>
      </c>
      <c r="E108">
        <v>6659991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44212</v>
      </c>
      <c r="C109">
        <v>49</v>
      </c>
      <c r="D109" t="s">
        <v>406</v>
      </c>
      <c r="E109">
        <v>10081073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44212</v>
      </c>
      <c r="C110">
        <v>49</v>
      </c>
      <c r="D110" t="s">
        <v>407</v>
      </c>
      <c r="E110">
        <v>11912216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44212</v>
      </c>
      <c r="C111">
        <v>49</v>
      </c>
      <c r="D111" t="s">
        <v>408</v>
      </c>
      <c r="E111">
        <v>36360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44212</v>
      </c>
      <c r="C112">
        <v>49</v>
      </c>
      <c r="D112" t="s">
        <v>409</v>
      </c>
      <c r="E112">
        <v>24757435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44212</v>
      </c>
      <c r="C113">
        <v>49</v>
      </c>
      <c r="D113" t="s">
        <v>410</v>
      </c>
      <c r="E113">
        <v>1214479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44212</v>
      </c>
      <c r="C114">
        <v>49</v>
      </c>
      <c r="D114" t="s">
        <v>411</v>
      </c>
      <c r="E114">
        <v>3482458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44212</v>
      </c>
      <c r="C115">
        <v>49</v>
      </c>
      <c r="D115" t="s">
        <v>412</v>
      </c>
      <c r="E115">
        <v>4499897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44212</v>
      </c>
      <c r="C116">
        <v>49</v>
      </c>
      <c r="D116" t="s">
        <v>413</v>
      </c>
      <c r="E116">
        <v>4597054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44212</v>
      </c>
      <c r="C117">
        <v>49</v>
      </c>
      <c r="D117" t="s">
        <v>414</v>
      </c>
      <c r="E117">
        <v>8895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44212</v>
      </c>
      <c r="C118">
        <v>49</v>
      </c>
      <c r="D118" t="s">
        <v>403</v>
      </c>
      <c r="E118">
        <v>27515291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44212</v>
      </c>
      <c r="C119">
        <v>49</v>
      </c>
      <c r="D119" t="s">
        <v>404</v>
      </c>
      <c r="E119">
        <v>1293654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44212</v>
      </c>
      <c r="C120">
        <v>49</v>
      </c>
      <c r="D120" t="s">
        <v>405</v>
      </c>
      <c r="E120">
        <v>4762471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44212</v>
      </c>
      <c r="C121">
        <v>49</v>
      </c>
      <c r="D121" t="s">
        <v>406</v>
      </c>
      <c r="E121">
        <v>7462735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44212</v>
      </c>
      <c r="C122">
        <v>49</v>
      </c>
      <c r="D122" t="s">
        <v>407</v>
      </c>
      <c r="E122">
        <v>9285338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44212</v>
      </c>
      <c r="C123">
        <v>49</v>
      </c>
      <c r="D123" t="s">
        <v>408</v>
      </c>
      <c r="E123">
        <v>32291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44212</v>
      </c>
      <c r="C124">
        <v>49</v>
      </c>
      <c r="D124" t="s">
        <v>409</v>
      </c>
      <c r="E124">
        <v>14115137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44212</v>
      </c>
      <c r="C125">
        <v>49</v>
      </c>
      <c r="D125" t="s">
        <v>410</v>
      </c>
      <c r="E125">
        <v>423909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44212</v>
      </c>
      <c r="C126">
        <v>49</v>
      </c>
      <c r="D126" t="s">
        <v>411</v>
      </c>
      <c r="E126">
        <v>1607914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44212</v>
      </c>
      <c r="C127">
        <v>49</v>
      </c>
      <c r="D127" t="s">
        <v>412</v>
      </c>
      <c r="E127">
        <v>2154219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44212</v>
      </c>
      <c r="C128">
        <v>49</v>
      </c>
      <c r="D128" t="s">
        <v>413</v>
      </c>
      <c r="E128">
        <v>2590364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44212</v>
      </c>
      <c r="C129">
        <v>49</v>
      </c>
      <c r="D129" t="s">
        <v>414</v>
      </c>
      <c r="E129">
        <v>387145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44212</v>
      </c>
      <c r="C130">
        <v>49</v>
      </c>
      <c r="D130" t="s">
        <v>403</v>
      </c>
      <c r="E130">
        <v>197798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44212</v>
      </c>
      <c r="C131">
        <v>49</v>
      </c>
      <c r="D131" t="s">
        <v>404</v>
      </c>
      <c r="E131">
        <v>17080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44212</v>
      </c>
      <c r="C132">
        <v>49</v>
      </c>
      <c r="D132" t="s">
        <v>405</v>
      </c>
      <c r="E132">
        <v>32097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44212</v>
      </c>
      <c r="C133">
        <v>49</v>
      </c>
      <c r="D133" t="s">
        <v>406</v>
      </c>
      <c r="E133">
        <v>5632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44212</v>
      </c>
      <c r="C134">
        <v>49</v>
      </c>
      <c r="D134" t="s">
        <v>407</v>
      </c>
      <c r="E134">
        <v>754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44212</v>
      </c>
      <c r="C135">
        <v>49</v>
      </c>
      <c r="D135" t="s">
        <v>408</v>
      </c>
      <c r="E135">
        <v>5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44212</v>
      </c>
      <c r="C136">
        <v>49</v>
      </c>
      <c r="D136" t="s">
        <v>409</v>
      </c>
      <c r="E136">
        <v>106266</v>
      </c>
      <c r="F136" t="str">
        <f t="shared" ref="F136:F170" si="13">TRIM(MID(D136,4,50))</f>
        <v>Residential</v>
      </c>
      <c r="G136">
        <f t="shared" ref="G136:G170" si="14">VALUE(TRIM(MID(A136,6,2)))</f>
        <v>15</v>
      </c>
      <c r="H136" t="str">
        <f t="shared" ref="H136:H170" si="15">LEFT(D136,1)</f>
        <v>G</v>
      </c>
    </row>
    <row r="137" spans="1:8" x14ac:dyDescent="0.35">
      <c r="A137" t="s">
        <v>56</v>
      </c>
      <c r="B137" s="175">
        <v>44212</v>
      </c>
      <c r="C137">
        <v>49</v>
      </c>
      <c r="D137" t="s">
        <v>410</v>
      </c>
      <c r="E137">
        <v>9771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44212</v>
      </c>
      <c r="C138">
        <v>49</v>
      </c>
      <c r="D138" t="s">
        <v>411</v>
      </c>
      <c r="E138">
        <v>10676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44212</v>
      </c>
      <c r="C139">
        <v>49</v>
      </c>
      <c r="D139" t="s">
        <v>412</v>
      </c>
      <c r="E139">
        <v>2878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44212</v>
      </c>
      <c r="C140">
        <v>49</v>
      </c>
      <c r="D140" t="s">
        <v>413</v>
      </c>
      <c r="E140">
        <v>413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44212</v>
      </c>
      <c r="C141">
        <v>49</v>
      </c>
      <c r="D141" t="s">
        <v>414</v>
      </c>
      <c r="E141">
        <v>12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61</v>
      </c>
      <c r="B142" s="175">
        <v>44212</v>
      </c>
      <c r="C142">
        <v>49</v>
      </c>
      <c r="D142" t="s">
        <v>403</v>
      </c>
      <c r="E142">
        <v>138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61</v>
      </c>
      <c r="B143" s="175">
        <v>44212</v>
      </c>
      <c r="C143">
        <v>49</v>
      </c>
      <c r="D143" t="s">
        <v>404</v>
      </c>
      <c r="E143">
        <v>896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61</v>
      </c>
      <c r="B144" s="175">
        <v>44212</v>
      </c>
      <c r="C144">
        <v>49</v>
      </c>
      <c r="D144" t="s">
        <v>409</v>
      </c>
      <c r="E144">
        <v>84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61</v>
      </c>
      <c r="B145" s="175">
        <v>44212</v>
      </c>
      <c r="C145">
        <v>49</v>
      </c>
      <c r="D145" t="s">
        <v>410</v>
      </c>
      <c r="E145">
        <v>296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62</v>
      </c>
      <c r="B146" s="175">
        <v>44212</v>
      </c>
      <c r="C146">
        <v>49</v>
      </c>
      <c r="D146" t="s">
        <v>405</v>
      </c>
      <c r="E146">
        <v>2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62</v>
      </c>
      <c r="B147" s="175">
        <v>44212</v>
      </c>
      <c r="C147">
        <v>49</v>
      </c>
      <c r="D147" t="s">
        <v>406</v>
      </c>
      <c r="E147">
        <v>3</v>
      </c>
      <c r="F147" t="str">
        <f t="shared" si="13"/>
        <v>Medium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44212</v>
      </c>
      <c r="C148">
        <v>49</v>
      </c>
      <c r="D148" t="s">
        <v>411</v>
      </c>
      <c r="E148">
        <v>5</v>
      </c>
      <c r="F148" t="str">
        <f t="shared" si="13"/>
        <v>Small C&amp;I</v>
      </c>
      <c r="G148">
        <f t="shared" si="14"/>
        <v>18</v>
      </c>
      <c r="H148" t="str">
        <f t="shared" si="15"/>
        <v>G</v>
      </c>
    </row>
    <row r="149" spans="1:8" x14ac:dyDescent="0.35">
      <c r="A149" t="s">
        <v>63</v>
      </c>
      <c r="B149" s="175">
        <v>44212</v>
      </c>
      <c r="C149">
        <v>49</v>
      </c>
      <c r="D149" t="s">
        <v>403</v>
      </c>
      <c r="E149">
        <v>6746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63</v>
      </c>
      <c r="B150" s="175">
        <v>44212</v>
      </c>
      <c r="C150">
        <v>49</v>
      </c>
      <c r="D150" t="s">
        <v>404</v>
      </c>
      <c r="E150">
        <v>1472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63</v>
      </c>
      <c r="B151" s="175">
        <v>44212</v>
      </c>
      <c r="C151">
        <v>49</v>
      </c>
      <c r="D151" t="s">
        <v>405</v>
      </c>
      <c r="E151">
        <v>423</v>
      </c>
      <c r="F151" t="str">
        <f t="shared" si="13"/>
        <v>Small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63</v>
      </c>
      <c r="B152" s="175">
        <v>44212</v>
      </c>
      <c r="C152">
        <v>49</v>
      </c>
      <c r="D152" t="s">
        <v>406</v>
      </c>
      <c r="E152">
        <v>94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63</v>
      </c>
      <c r="B153" s="175">
        <v>44212</v>
      </c>
      <c r="C153">
        <v>49</v>
      </c>
      <c r="D153" t="s">
        <v>407</v>
      </c>
      <c r="E153">
        <v>3</v>
      </c>
      <c r="F153" t="str">
        <f t="shared" si="13"/>
        <v>Large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63</v>
      </c>
      <c r="B154" s="175">
        <v>44212</v>
      </c>
      <c r="C154">
        <v>49</v>
      </c>
      <c r="D154" t="s">
        <v>409</v>
      </c>
      <c r="E154">
        <v>3212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63</v>
      </c>
      <c r="B155" s="175">
        <v>44212</v>
      </c>
      <c r="C155">
        <v>49</v>
      </c>
      <c r="D155" t="s">
        <v>410</v>
      </c>
      <c r="E155">
        <v>495</v>
      </c>
      <c r="F155" t="str">
        <f t="shared" si="13"/>
        <v>Low Income 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63</v>
      </c>
      <c r="B156" s="175">
        <v>44212</v>
      </c>
      <c r="C156">
        <v>49</v>
      </c>
      <c r="D156" t="s">
        <v>411</v>
      </c>
      <c r="E156">
        <v>136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63</v>
      </c>
      <c r="B157" s="175">
        <v>44212</v>
      </c>
      <c r="C157">
        <v>49</v>
      </c>
      <c r="D157" t="s">
        <v>412</v>
      </c>
      <c r="E157">
        <v>38</v>
      </c>
      <c r="F157" t="str">
        <f t="shared" si="13"/>
        <v>Medium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63</v>
      </c>
      <c r="B158" s="175">
        <v>44212</v>
      </c>
      <c r="C158">
        <v>49</v>
      </c>
      <c r="D158" t="s">
        <v>413</v>
      </c>
      <c r="E158">
        <v>4</v>
      </c>
      <c r="F158" t="str">
        <f t="shared" si="13"/>
        <v>Large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420</v>
      </c>
      <c r="B159" s="175">
        <v>44212</v>
      </c>
      <c r="C159">
        <v>49</v>
      </c>
      <c r="D159" t="s">
        <v>403</v>
      </c>
      <c r="E159">
        <v>43855347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420</v>
      </c>
      <c r="B160" s="175">
        <v>44212</v>
      </c>
      <c r="C160">
        <v>49</v>
      </c>
      <c r="D160" t="s">
        <v>404</v>
      </c>
      <c r="E160">
        <v>2435887</v>
      </c>
      <c r="F160" t="str">
        <f t="shared" si="13"/>
        <v>Low Income 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420</v>
      </c>
      <c r="B161" s="175">
        <v>44212</v>
      </c>
      <c r="C161">
        <v>49</v>
      </c>
      <c r="D161" t="s">
        <v>405</v>
      </c>
      <c r="E161">
        <v>8280722</v>
      </c>
      <c r="F161" t="str">
        <f t="shared" si="13"/>
        <v>Small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420</v>
      </c>
      <c r="B162" s="175">
        <v>44212</v>
      </c>
      <c r="C162">
        <v>49</v>
      </c>
      <c r="D162" t="s">
        <v>406</v>
      </c>
      <c r="E162">
        <v>13189714</v>
      </c>
      <c r="F162" t="str">
        <f t="shared" si="13"/>
        <v>Medium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420</v>
      </c>
      <c r="B163" s="175">
        <v>44212</v>
      </c>
      <c r="C163">
        <v>49</v>
      </c>
      <c r="D163" t="s">
        <v>407</v>
      </c>
      <c r="E163">
        <v>16715648</v>
      </c>
      <c r="F163" t="str">
        <f t="shared" si="13"/>
        <v>Large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420</v>
      </c>
      <c r="B164" s="175">
        <v>44212</v>
      </c>
      <c r="C164">
        <v>49</v>
      </c>
      <c r="D164" t="s">
        <v>408</v>
      </c>
      <c r="E164">
        <v>36361</v>
      </c>
      <c r="F164" t="str">
        <f t="shared" si="13"/>
        <v>OTHER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420</v>
      </c>
      <c r="B165" s="175">
        <v>44212</v>
      </c>
      <c r="C165">
        <v>49</v>
      </c>
      <c r="D165" t="s">
        <v>409</v>
      </c>
      <c r="E165">
        <v>29674374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420</v>
      </c>
      <c r="B166" s="175">
        <v>44212</v>
      </c>
      <c r="C166">
        <v>49</v>
      </c>
      <c r="D166" t="s">
        <v>410</v>
      </c>
      <c r="E166">
        <v>1527152</v>
      </c>
      <c r="F166" t="str">
        <f t="shared" si="13"/>
        <v>Low Income 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420</v>
      </c>
      <c r="B167" s="175">
        <v>44212</v>
      </c>
      <c r="C167">
        <v>49</v>
      </c>
      <c r="D167" t="s">
        <v>411</v>
      </c>
      <c r="E167">
        <v>4360262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420</v>
      </c>
      <c r="B168" s="175">
        <v>44212</v>
      </c>
      <c r="C168">
        <v>49</v>
      </c>
      <c r="D168" t="s">
        <v>412</v>
      </c>
      <c r="E168">
        <v>5771734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420</v>
      </c>
      <c r="B169" s="175">
        <v>44212</v>
      </c>
      <c r="C169">
        <v>49</v>
      </c>
      <c r="D169" t="s">
        <v>413</v>
      </c>
      <c r="E169">
        <v>4919154</v>
      </c>
      <c r="F169" t="str">
        <f t="shared" si="13"/>
        <v>Large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420</v>
      </c>
      <c r="B170" s="175">
        <v>44212</v>
      </c>
      <c r="C170">
        <v>49</v>
      </c>
      <c r="D170" t="s">
        <v>414</v>
      </c>
      <c r="E170">
        <v>8927</v>
      </c>
      <c r="F170" t="str">
        <f t="shared" si="13"/>
        <v>OTHER</v>
      </c>
      <c r="G170">
        <f t="shared" si="14"/>
        <v>20</v>
      </c>
      <c r="H170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I3022"/>
  <sheetViews>
    <sheetView topLeftCell="O1" workbookViewId="0">
      <selection activeCell="AH13" sqref="AH13:AH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5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575</v>
      </c>
      <c r="Z1" s="186"/>
      <c r="AA1" s="186"/>
      <c r="AB1" s="186"/>
      <c r="AC1" s="186"/>
      <c r="AD1" s="186"/>
      <c r="AE1" s="186"/>
    </row>
    <row r="2" spans="1:35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5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5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5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I5" t="s">
        <v>57</v>
      </c>
    </row>
    <row r="6" spans="1:35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>
        <v>12</v>
      </c>
      <c r="AI6" t="s">
        <v>57</v>
      </c>
    </row>
    <row r="7" spans="1:35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>
        <v>226743311</v>
      </c>
      <c r="AI7" s="178"/>
    </row>
    <row r="8" spans="1:35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>
        <v>15816077</v>
      </c>
      <c r="AI8" s="178"/>
    </row>
    <row r="9" spans="1:35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>
        <v>52456048</v>
      </c>
      <c r="AI9" s="178"/>
    </row>
    <row r="10" spans="1:35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>
        <v>97253092</v>
      </c>
      <c r="AI10" s="178"/>
    </row>
    <row r="11" spans="1:35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>
        <v>185371001</v>
      </c>
      <c r="AI11" s="178"/>
    </row>
    <row r="12" spans="1:35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>
        <v>4297435</v>
      </c>
      <c r="AI12" s="178"/>
    </row>
    <row r="13" spans="1:35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>
        <v>19446223.030000001</v>
      </c>
      <c r="AI13" s="178"/>
    </row>
    <row r="14" spans="1:35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>
        <v>1712959.74</v>
      </c>
      <c r="AI14" s="178"/>
    </row>
    <row r="15" spans="1:35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>
        <v>2544059.7000000002</v>
      </c>
      <c r="AI15" s="178"/>
    </row>
    <row r="16" spans="1:35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9299136.5099999979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>
        <v>5788159.8699999992</v>
      </c>
      <c r="AI16" s="178"/>
    </row>
    <row r="17" spans="1:35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>
        <v>12137075.83</v>
      </c>
      <c r="AI17" s="178"/>
    </row>
    <row r="18" spans="1:35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>
        <v>694.57</v>
      </c>
      <c r="AI18" s="178"/>
    </row>
    <row r="19" spans="1:35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5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5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5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5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5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5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5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5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5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5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5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5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911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421</v>
      </c>
      <c r="C2897">
        <v>2020</v>
      </c>
      <c r="D2897">
        <v>12</v>
      </c>
      <c r="E2897" t="s">
        <v>155</v>
      </c>
      <c r="F2897">
        <v>1</v>
      </c>
      <c r="G2897" t="s">
        <v>133</v>
      </c>
      <c r="H2897">
        <v>403</v>
      </c>
      <c r="I2897" t="s">
        <v>513</v>
      </c>
      <c r="J2897">
        <v>1101</v>
      </c>
      <c r="K2897" t="s">
        <v>146</v>
      </c>
      <c r="L2897">
        <v>200</v>
      </c>
      <c r="M2897" t="s">
        <v>144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421</v>
      </c>
      <c r="C2898">
        <v>2020</v>
      </c>
      <c r="D2898">
        <v>12</v>
      </c>
      <c r="E2898" t="s">
        <v>155</v>
      </c>
      <c r="F2898">
        <v>3</v>
      </c>
      <c r="G2898" t="s">
        <v>136</v>
      </c>
      <c r="H2898">
        <v>409</v>
      </c>
      <c r="I2898" t="s">
        <v>518</v>
      </c>
      <c r="J2898">
        <v>3367</v>
      </c>
      <c r="K2898" t="s">
        <v>146</v>
      </c>
      <c r="L2898">
        <v>300</v>
      </c>
      <c r="M2898" t="s">
        <v>137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421</v>
      </c>
      <c r="C2899">
        <v>2020</v>
      </c>
      <c r="D2899">
        <v>12</v>
      </c>
      <c r="E2899" t="s">
        <v>155</v>
      </c>
      <c r="F2899">
        <v>3</v>
      </c>
      <c r="G2899" t="s">
        <v>136</v>
      </c>
      <c r="H2899">
        <v>440</v>
      </c>
      <c r="I2899" t="s">
        <v>523</v>
      </c>
      <c r="J2899" t="s">
        <v>524</v>
      </c>
      <c r="K2899" t="s">
        <v>146</v>
      </c>
      <c r="L2899">
        <v>1672</v>
      </c>
      <c r="M2899" t="s">
        <v>525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421</v>
      </c>
      <c r="C2900">
        <v>2020</v>
      </c>
      <c r="D2900">
        <v>12</v>
      </c>
      <c r="E2900" t="s">
        <v>155</v>
      </c>
      <c r="F2900">
        <v>3</v>
      </c>
      <c r="G2900" t="s">
        <v>136</v>
      </c>
      <c r="H2900">
        <v>443</v>
      </c>
      <c r="I2900" t="s">
        <v>495</v>
      </c>
      <c r="J2900">
        <v>2121</v>
      </c>
      <c r="K2900" t="s">
        <v>146</v>
      </c>
      <c r="L2900">
        <v>1670</v>
      </c>
      <c r="M2900" t="s">
        <v>492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421</v>
      </c>
      <c r="C2901">
        <v>2020</v>
      </c>
      <c r="D2901">
        <v>12</v>
      </c>
      <c r="E2901" t="s">
        <v>155</v>
      </c>
      <c r="F2901">
        <v>5</v>
      </c>
      <c r="G2901" t="s">
        <v>141</v>
      </c>
      <c r="H2901">
        <v>419</v>
      </c>
      <c r="I2901" t="s">
        <v>520</v>
      </c>
      <c r="J2901" t="s">
        <v>521</v>
      </c>
      <c r="K2901" t="s">
        <v>146</v>
      </c>
      <c r="L2901">
        <v>1671</v>
      </c>
      <c r="M2901" t="s">
        <v>485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421</v>
      </c>
      <c r="C2902">
        <v>2020</v>
      </c>
      <c r="D2902">
        <v>12</v>
      </c>
      <c r="E2902" t="s">
        <v>155</v>
      </c>
      <c r="F2902">
        <v>5</v>
      </c>
      <c r="G2902" t="s">
        <v>141</v>
      </c>
      <c r="H2902">
        <v>422</v>
      </c>
      <c r="I2902" t="s">
        <v>501</v>
      </c>
      <c r="J2902">
        <v>2421</v>
      </c>
      <c r="K2902" t="s">
        <v>146</v>
      </c>
      <c r="L2902">
        <v>1671</v>
      </c>
      <c r="M2902" t="s">
        <v>485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421</v>
      </c>
      <c r="C2903">
        <v>2020</v>
      </c>
      <c r="D2903">
        <v>12</v>
      </c>
      <c r="E2903" t="s">
        <v>155</v>
      </c>
      <c r="F2903">
        <v>3</v>
      </c>
      <c r="G2903" t="s">
        <v>136</v>
      </c>
      <c r="H2903">
        <v>404</v>
      </c>
      <c r="I2903" t="s">
        <v>507</v>
      </c>
      <c r="J2903">
        <v>2107</v>
      </c>
      <c r="K2903" t="s">
        <v>146</v>
      </c>
      <c r="L2903">
        <v>300</v>
      </c>
      <c r="M2903" t="s">
        <v>137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421</v>
      </c>
      <c r="C2904">
        <v>2020</v>
      </c>
      <c r="D2904">
        <v>12</v>
      </c>
      <c r="E2904" t="s">
        <v>155</v>
      </c>
      <c r="F2904">
        <v>5</v>
      </c>
      <c r="G2904" t="s">
        <v>141</v>
      </c>
      <c r="H2904">
        <v>404</v>
      </c>
      <c r="I2904" t="s">
        <v>507</v>
      </c>
      <c r="J2904">
        <v>2107</v>
      </c>
      <c r="K2904" t="s">
        <v>146</v>
      </c>
      <c r="L2904">
        <v>400</v>
      </c>
      <c r="M2904" t="s">
        <v>141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421</v>
      </c>
      <c r="C2905">
        <v>2020</v>
      </c>
      <c r="D2905">
        <v>12</v>
      </c>
      <c r="E2905" t="s">
        <v>155</v>
      </c>
      <c r="F2905">
        <v>10</v>
      </c>
      <c r="G2905" t="s">
        <v>150</v>
      </c>
      <c r="H2905">
        <v>401</v>
      </c>
      <c r="I2905" t="s">
        <v>526</v>
      </c>
      <c r="J2905">
        <v>1012</v>
      </c>
      <c r="K2905" t="s">
        <v>146</v>
      </c>
      <c r="L2905">
        <v>200</v>
      </c>
      <c r="M2905" t="s">
        <v>144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421</v>
      </c>
      <c r="C2906">
        <v>2020</v>
      </c>
      <c r="D2906">
        <v>12</v>
      </c>
      <c r="E2906" t="s">
        <v>155</v>
      </c>
      <c r="F2906">
        <v>10</v>
      </c>
      <c r="G2906" t="s">
        <v>150</v>
      </c>
      <c r="H2906">
        <v>402</v>
      </c>
      <c r="I2906" t="s">
        <v>487</v>
      </c>
      <c r="J2906">
        <v>1301</v>
      </c>
      <c r="K2906" t="s">
        <v>146</v>
      </c>
      <c r="L2906">
        <v>207</v>
      </c>
      <c r="M2906" t="s">
        <v>152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421</v>
      </c>
      <c r="C2907">
        <v>2020</v>
      </c>
      <c r="D2907">
        <v>12</v>
      </c>
      <c r="E2907" t="s">
        <v>155</v>
      </c>
      <c r="F2907">
        <v>3</v>
      </c>
      <c r="G2907" t="s">
        <v>136</v>
      </c>
      <c r="H2907">
        <v>431</v>
      </c>
      <c r="I2907" t="s">
        <v>515</v>
      </c>
      <c r="J2907" t="s">
        <v>516</v>
      </c>
      <c r="K2907" t="s">
        <v>146</v>
      </c>
      <c r="L2907">
        <v>1673</v>
      </c>
      <c r="M2907" t="s">
        <v>517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421</v>
      </c>
      <c r="C2908">
        <v>2020</v>
      </c>
      <c r="D2908">
        <v>12</v>
      </c>
      <c r="E2908" t="s">
        <v>155</v>
      </c>
      <c r="F2908">
        <v>3</v>
      </c>
      <c r="G2908" t="s">
        <v>136</v>
      </c>
      <c r="H2908">
        <v>446</v>
      </c>
      <c r="I2908" t="s">
        <v>522</v>
      </c>
      <c r="J2908">
        <v>8011</v>
      </c>
      <c r="K2908" t="s">
        <v>146</v>
      </c>
      <c r="L2908">
        <v>300</v>
      </c>
      <c r="M2908" t="s">
        <v>137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421</v>
      </c>
      <c r="C2909">
        <v>2020</v>
      </c>
      <c r="D2909">
        <v>12</v>
      </c>
      <c r="E2909" t="s">
        <v>155</v>
      </c>
      <c r="F2909">
        <v>5</v>
      </c>
      <c r="G2909" t="s">
        <v>141</v>
      </c>
      <c r="H2909">
        <v>407</v>
      </c>
      <c r="I2909" t="s">
        <v>497</v>
      </c>
      <c r="J2909" t="s">
        <v>498</v>
      </c>
      <c r="K2909" t="s">
        <v>146</v>
      </c>
      <c r="L2909">
        <v>1670</v>
      </c>
      <c r="M2909" t="s">
        <v>492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421</v>
      </c>
      <c r="C2910">
        <v>2020</v>
      </c>
      <c r="D2910">
        <v>12</v>
      </c>
      <c r="E2910" t="s">
        <v>155</v>
      </c>
      <c r="F2910">
        <v>3</v>
      </c>
      <c r="G2910" t="s">
        <v>136</v>
      </c>
      <c r="H2910">
        <v>405</v>
      </c>
      <c r="I2910" t="s">
        <v>505</v>
      </c>
      <c r="J2910">
        <v>2237</v>
      </c>
      <c r="K2910" t="s">
        <v>146</v>
      </c>
      <c r="L2910">
        <v>300</v>
      </c>
      <c r="M2910" t="s">
        <v>137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421</v>
      </c>
      <c r="C2911">
        <v>2020</v>
      </c>
      <c r="D2911">
        <v>12</v>
      </c>
      <c r="E2911" t="s">
        <v>155</v>
      </c>
      <c r="F2911">
        <v>5</v>
      </c>
      <c r="G2911" t="s">
        <v>141</v>
      </c>
      <c r="H2911">
        <v>423</v>
      </c>
      <c r="I2911" t="s">
        <v>483</v>
      </c>
      <c r="J2911" t="s">
        <v>484</v>
      </c>
      <c r="K2911" t="s">
        <v>146</v>
      </c>
      <c r="L2911">
        <v>1671</v>
      </c>
      <c r="M2911" t="s">
        <v>485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421</v>
      </c>
      <c r="C2912">
        <v>2020</v>
      </c>
      <c r="D2912">
        <v>12</v>
      </c>
      <c r="E2912" t="s">
        <v>155</v>
      </c>
      <c r="F2912">
        <v>5</v>
      </c>
      <c r="G2912" t="s">
        <v>141</v>
      </c>
      <c r="H2912">
        <v>443</v>
      </c>
      <c r="I2912" t="s">
        <v>495</v>
      </c>
      <c r="J2912">
        <v>2121</v>
      </c>
      <c r="K2912" t="s">
        <v>146</v>
      </c>
      <c r="L2912">
        <v>1670</v>
      </c>
      <c r="M2912" t="s">
        <v>492</v>
      </c>
      <c r="N2912">
        <v>2</v>
      </c>
      <c r="O2912">
        <v>506.29</v>
      </c>
      <c r="P2912">
        <v>653.41</v>
      </c>
      <c r="Q2912" t="str">
        <f t="shared" ref="Q2912:Q2975" si="46">VLOOKUP(J2912,S:T,2,FALSE)</f>
        <v>G3 - Small C&amp;I</v>
      </c>
    </row>
    <row r="2913" spans="1:17" x14ac:dyDescent="0.35">
      <c r="A2913">
        <v>49</v>
      </c>
      <c r="B2913" t="s">
        <v>421</v>
      </c>
      <c r="C2913">
        <v>2020</v>
      </c>
      <c r="D2913">
        <v>12</v>
      </c>
      <c r="E2913" t="s">
        <v>155</v>
      </c>
      <c r="F2913">
        <v>3</v>
      </c>
      <c r="G2913" t="s">
        <v>136</v>
      </c>
      <c r="H2913">
        <v>432</v>
      </c>
      <c r="I2913" t="s">
        <v>508</v>
      </c>
      <c r="J2913" t="s">
        <v>509</v>
      </c>
      <c r="K2913" t="s">
        <v>146</v>
      </c>
      <c r="L2913">
        <v>1674</v>
      </c>
      <c r="M2913" t="s">
        <v>510</v>
      </c>
      <c r="N2913">
        <v>3</v>
      </c>
      <c r="O2913">
        <v>207298.64</v>
      </c>
      <c r="P2913">
        <v>0</v>
      </c>
      <c r="Q2913" t="str">
        <f t="shared" si="46"/>
        <v>G6 - OTHER</v>
      </c>
    </row>
    <row r="2914" spans="1:17" x14ac:dyDescent="0.35">
      <c r="A2914">
        <v>49</v>
      </c>
      <c r="B2914" t="s">
        <v>421</v>
      </c>
      <c r="C2914">
        <v>2020</v>
      </c>
      <c r="D2914">
        <v>12</v>
      </c>
      <c r="E2914" t="s">
        <v>155</v>
      </c>
      <c r="F2914">
        <v>5</v>
      </c>
      <c r="G2914" t="s">
        <v>141</v>
      </c>
      <c r="H2914">
        <v>415</v>
      </c>
      <c r="I2914" t="s">
        <v>502</v>
      </c>
      <c r="J2914" t="s">
        <v>503</v>
      </c>
      <c r="K2914" t="s">
        <v>146</v>
      </c>
      <c r="L2914">
        <v>1670</v>
      </c>
      <c r="M2914" t="s">
        <v>492</v>
      </c>
      <c r="N2914">
        <v>4</v>
      </c>
      <c r="O2914">
        <v>20704.22</v>
      </c>
      <c r="P2914">
        <v>70311.56</v>
      </c>
      <c r="Q2914" t="str">
        <f t="shared" si="46"/>
        <v>G5 - Large C&amp;I</v>
      </c>
    </row>
    <row r="2915" spans="1:17" x14ac:dyDescent="0.35">
      <c r="A2915">
        <v>49</v>
      </c>
      <c r="B2915" t="s">
        <v>421</v>
      </c>
      <c r="C2915">
        <v>2020</v>
      </c>
      <c r="D2915">
        <v>12</v>
      </c>
      <c r="E2915" t="s">
        <v>155</v>
      </c>
      <c r="F2915">
        <v>3</v>
      </c>
      <c r="G2915" t="s">
        <v>136</v>
      </c>
      <c r="H2915">
        <v>418</v>
      </c>
      <c r="I2915" t="s">
        <v>529</v>
      </c>
      <c r="J2915">
        <v>2321</v>
      </c>
      <c r="K2915" t="s">
        <v>146</v>
      </c>
      <c r="L2915">
        <v>1671</v>
      </c>
      <c r="M2915" t="s">
        <v>485</v>
      </c>
      <c r="N2915">
        <v>46</v>
      </c>
      <c r="O2915">
        <v>122580.65</v>
      </c>
      <c r="P2915">
        <v>287406.98</v>
      </c>
      <c r="Q2915" t="str">
        <f t="shared" si="46"/>
        <v>G5 - Large C&amp;I</v>
      </c>
    </row>
    <row r="2916" spans="1:17" x14ac:dyDescent="0.35">
      <c r="A2916">
        <v>49</v>
      </c>
      <c r="B2916" t="s">
        <v>421</v>
      </c>
      <c r="C2916">
        <v>2020</v>
      </c>
      <c r="D2916">
        <v>12</v>
      </c>
      <c r="E2916" t="s">
        <v>155</v>
      </c>
      <c r="F2916">
        <v>3</v>
      </c>
      <c r="G2916" t="s">
        <v>136</v>
      </c>
      <c r="H2916">
        <v>412</v>
      </c>
      <c r="I2916" t="s">
        <v>534</v>
      </c>
      <c r="J2916">
        <v>3331</v>
      </c>
      <c r="K2916" t="s">
        <v>146</v>
      </c>
      <c r="L2916">
        <v>300</v>
      </c>
      <c r="M2916" t="s">
        <v>137</v>
      </c>
      <c r="N2916">
        <v>8</v>
      </c>
      <c r="O2916">
        <v>68499.09</v>
      </c>
      <c r="P2916">
        <v>59301.37</v>
      </c>
      <c r="Q2916" t="str">
        <f t="shared" si="46"/>
        <v>G5 - Large C&amp;I</v>
      </c>
    </row>
    <row r="2917" spans="1:17" x14ac:dyDescent="0.35">
      <c r="A2917">
        <v>49</v>
      </c>
      <c r="B2917" t="s">
        <v>421</v>
      </c>
      <c r="C2917">
        <v>2020</v>
      </c>
      <c r="D2917">
        <v>12</v>
      </c>
      <c r="E2917" t="s">
        <v>155</v>
      </c>
      <c r="F2917">
        <v>5</v>
      </c>
      <c r="G2917" t="s">
        <v>141</v>
      </c>
      <c r="H2917">
        <v>409</v>
      </c>
      <c r="I2917" t="s">
        <v>518</v>
      </c>
      <c r="J2917">
        <v>3367</v>
      </c>
      <c r="K2917" t="s">
        <v>146</v>
      </c>
      <c r="L2917">
        <v>400</v>
      </c>
      <c r="M2917" t="s">
        <v>141</v>
      </c>
      <c r="N2917">
        <v>8</v>
      </c>
      <c r="O2917">
        <v>50761.69</v>
      </c>
      <c r="P2917">
        <v>46713.51</v>
      </c>
      <c r="Q2917" t="str">
        <f t="shared" si="46"/>
        <v>G5 - Large C&amp;I</v>
      </c>
    </row>
    <row r="2918" spans="1:17" x14ac:dyDescent="0.35">
      <c r="A2918">
        <v>49</v>
      </c>
      <c r="B2918" t="s">
        <v>421</v>
      </c>
      <c r="C2918">
        <v>2020</v>
      </c>
      <c r="D2918">
        <v>12</v>
      </c>
      <c r="E2918" t="s">
        <v>155</v>
      </c>
      <c r="F2918">
        <v>3</v>
      </c>
      <c r="G2918" t="s">
        <v>136</v>
      </c>
      <c r="H2918">
        <v>415</v>
      </c>
      <c r="I2918" t="s">
        <v>502</v>
      </c>
      <c r="J2918" t="s">
        <v>503</v>
      </c>
      <c r="K2918" t="s">
        <v>146</v>
      </c>
      <c r="L2918">
        <v>1670</v>
      </c>
      <c r="M2918" t="s">
        <v>492</v>
      </c>
      <c r="N2918">
        <v>26</v>
      </c>
      <c r="O2918">
        <v>250058.06</v>
      </c>
      <c r="P2918">
        <v>1017457.68</v>
      </c>
      <c r="Q2918" t="str">
        <f t="shared" si="46"/>
        <v>G5 - Large C&amp;I</v>
      </c>
    </row>
    <row r="2919" spans="1:17" x14ac:dyDescent="0.35">
      <c r="A2919">
        <v>49</v>
      </c>
      <c r="B2919" t="s">
        <v>421</v>
      </c>
      <c r="C2919">
        <v>2020</v>
      </c>
      <c r="D2919">
        <v>12</v>
      </c>
      <c r="E2919" t="s">
        <v>155</v>
      </c>
      <c r="F2919">
        <v>3</v>
      </c>
      <c r="G2919" t="s">
        <v>136</v>
      </c>
      <c r="H2919">
        <v>414</v>
      </c>
      <c r="I2919" t="s">
        <v>506</v>
      </c>
      <c r="J2919">
        <v>3421</v>
      </c>
      <c r="K2919" t="s">
        <v>146</v>
      </c>
      <c r="L2919">
        <v>1670</v>
      </c>
      <c r="M2919" t="s">
        <v>492</v>
      </c>
      <c r="N2919">
        <v>3</v>
      </c>
      <c r="O2919">
        <v>14689.69</v>
      </c>
      <c r="P2919">
        <v>50051.839999999997</v>
      </c>
      <c r="Q2919" t="str">
        <f t="shared" si="46"/>
        <v>G5 - Large C&amp;I</v>
      </c>
    </row>
    <row r="2920" spans="1:17" x14ac:dyDescent="0.35">
      <c r="A2920">
        <v>49</v>
      </c>
      <c r="B2920" t="s">
        <v>421</v>
      </c>
      <c r="C2920">
        <v>2020</v>
      </c>
      <c r="D2920">
        <v>12</v>
      </c>
      <c r="E2920" t="s">
        <v>155</v>
      </c>
      <c r="F2920">
        <v>3</v>
      </c>
      <c r="G2920" t="s">
        <v>136</v>
      </c>
      <c r="H2920">
        <v>413</v>
      </c>
      <c r="I2920" t="s">
        <v>512</v>
      </c>
      <c r="J2920">
        <v>3496</v>
      </c>
      <c r="K2920" t="s">
        <v>146</v>
      </c>
      <c r="L2920">
        <v>300</v>
      </c>
      <c r="M2920" t="s">
        <v>137</v>
      </c>
      <c r="N2920">
        <v>3</v>
      </c>
      <c r="O2920">
        <v>60642.98</v>
      </c>
      <c r="P2920">
        <v>74419.320000000007</v>
      </c>
      <c r="Q2920" t="str">
        <f t="shared" si="46"/>
        <v>G5 - Large C&amp;I</v>
      </c>
    </row>
    <row r="2921" spans="1:17" x14ac:dyDescent="0.35">
      <c r="A2921">
        <v>49</v>
      </c>
      <c r="B2921" t="s">
        <v>421</v>
      </c>
      <c r="C2921">
        <v>2020</v>
      </c>
      <c r="D2921">
        <v>12</v>
      </c>
      <c r="E2921" t="s">
        <v>155</v>
      </c>
      <c r="F2921">
        <v>3</v>
      </c>
      <c r="G2921" t="s">
        <v>136</v>
      </c>
      <c r="H2921">
        <v>407</v>
      </c>
      <c r="I2921" t="s">
        <v>497</v>
      </c>
      <c r="J2921" t="s">
        <v>498</v>
      </c>
      <c r="K2921" t="s">
        <v>146</v>
      </c>
      <c r="L2921">
        <v>1670</v>
      </c>
      <c r="M2921" t="s">
        <v>492</v>
      </c>
      <c r="N2921">
        <v>321</v>
      </c>
      <c r="O2921">
        <v>266789.42</v>
      </c>
      <c r="P2921">
        <v>490179.7</v>
      </c>
      <c r="Q2921" t="str">
        <f t="shared" si="46"/>
        <v>G4 - Medium C&amp;I</v>
      </c>
    </row>
    <row r="2922" spans="1:17" x14ac:dyDescent="0.35">
      <c r="A2922">
        <v>49</v>
      </c>
      <c r="B2922" t="s">
        <v>421</v>
      </c>
      <c r="C2922">
        <v>2020</v>
      </c>
      <c r="D2922">
        <v>12</v>
      </c>
      <c r="E2922" t="s">
        <v>155</v>
      </c>
      <c r="F2922">
        <v>3</v>
      </c>
      <c r="G2922" t="s">
        <v>136</v>
      </c>
      <c r="H2922">
        <v>411</v>
      </c>
      <c r="I2922" t="s">
        <v>490</v>
      </c>
      <c r="J2922" t="s">
        <v>491</v>
      </c>
      <c r="K2922" t="s">
        <v>146</v>
      </c>
      <c r="L2922">
        <v>1670</v>
      </c>
      <c r="M2922" t="s">
        <v>492</v>
      </c>
      <c r="N2922">
        <v>111</v>
      </c>
      <c r="O2922">
        <v>374540.15</v>
      </c>
      <c r="P2922">
        <v>705896.12</v>
      </c>
      <c r="Q2922" t="str">
        <f t="shared" si="46"/>
        <v>G5 - Large C&amp;I</v>
      </c>
    </row>
    <row r="2923" spans="1:17" x14ac:dyDescent="0.35">
      <c r="A2923">
        <v>49</v>
      </c>
      <c r="B2923" t="s">
        <v>421</v>
      </c>
      <c r="C2923">
        <v>2020</v>
      </c>
      <c r="D2923">
        <v>12</v>
      </c>
      <c r="E2923" t="s">
        <v>155</v>
      </c>
      <c r="F2923">
        <v>5</v>
      </c>
      <c r="G2923" t="s">
        <v>141</v>
      </c>
      <c r="H2923">
        <v>411</v>
      </c>
      <c r="I2923" t="s">
        <v>490</v>
      </c>
      <c r="J2923" t="s">
        <v>491</v>
      </c>
      <c r="K2923" t="s">
        <v>146</v>
      </c>
      <c r="L2923">
        <v>1670</v>
      </c>
      <c r="M2923" t="s">
        <v>492</v>
      </c>
      <c r="N2923">
        <v>15</v>
      </c>
      <c r="O2923">
        <v>45870.76</v>
      </c>
      <c r="P2923">
        <v>86494.6</v>
      </c>
      <c r="Q2923" t="str">
        <f t="shared" si="46"/>
        <v>G5 - Large C&amp;I</v>
      </c>
    </row>
    <row r="2924" spans="1:17" x14ac:dyDescent="0.35">
      <c r="A2924">
        <v>49</v>
      </c>
      <c r="B2924" t="s">
        <v>421</v>
      </c>
      <c r="C2924">
        <v>2020</v>
      </c>
      <c r="D2924">
        <v>12</v>
      </c>
      <c r="E2924" t="s">
        <v>155</v>
      </c>
      <c r="F2924">
        <v>3</v>
      </c>
      <c r="G2924" t="s">
        <v>136</v>
      </c>
      <c r="H2924">
        <v>408</v>
      </c>
      <c r="I2924" t="s">
        <v>479</v>
      </c>
      <c r="J2924">
        <v>2231</v>
      </c>
      <c r="K2924" t="s">
        <v>146</v>
      </c>
      <c r="L2924">
        <v>300</v>
      </c>
      <c r="M2924" t="s">
        <v>137</v>
      </c>
      <c r="N2924">
        <v>66</v>
      </c>
      <c r="O2924">
        <v>97227.11</v>
      </c>
      <c r="P2924">
        <v>85625.07</v>
      </c>
      <c r="Q2924" t="str">
        <f t="shared" si="46"/>
        <v>G4 - Medium C&amp;I</v>
      </c>
    </row>
    <row r="2925" spans="1:17" x14ac:dyDescent="0.35">
      <c r="A2925">
        <v>49</v>
      </c>
      <c r="B2925" t="s">
        <v>421</v>
      </c>
      <c r="C2925">
        <v>2020</v>
      </c>
      <c r="D2925">
        <v>12</v>
      </c>
      <c r="E2925" t="s">
        <v>155</v>
      </c>
      <c r="F2925">
        <v>5</v>
      </c>
      <c r="G2925" t="s">
        <v>141</v>
      </c>
      <c r="H2925">
        <v>405</v>
      </c>
      <c r="I2925" t="s">
        <v>505</v>
      </c>
      <c r="J2925">
        <v>2237</v>
      </c>
      <c r="K2925" t="s">
        <v>146</v>
      </c>
      <c r="L2925">
        <v>400</v>
      </c>
      <c r="M2925" t="s">
        <v>141</v>
      </c>
      <c r="N2925">
        <v>20</v>
      </c>
      <c r="O2925">
        <v>44191.27</v>
      </c>
      <c r="P2925">
        <v>40478.879999999997</v>
      </c>
      <c r="Q2925" t="str">
        <f t="shared" si="46"/>
        <v>G4 - Medium C&amp;I</v>
      </c>
    </row>
    <row r="2926" spans="1:17" x14ac:dyDescent="0.35">
      <c r="A2926">
        <v>49</v>
      </c>
      <c r="B2926" t="s">
        <v>421</v>
      </c>
      <c r="C2926">
        <v>2020</v>
      </c>
      <c r="D2926">
        <v>12</v>
      </c>
      <c r="E2926" t="s">
        <v>155</v>
      </c>
      <c r="F2926">
        <v>5</v>
      </c>
      <c r="G2926" t="s">
        <v>141</v>
      </c>
      <c r="H2926">
        <v>420</v>
      </c>
      <c r="I2926" t="s">
        <v>499</v>
      </c>
      <c r="J2926">
        <v>2331</v>
      </c>
      <c r="K2926" t="s">
        <v>146</v>
      </c>
      <c r="L2926">
        <v>400</v>
      </c>
      <c r="M2926" t="s">
        <v>141</v>
      </c>
      <c r="N2926">
        <v>1</v>
      </c>
      <c r="O2926">
        <v>2342.13</v>
      </c>
      <c r="P2926">
        <v>2206.17</v>
      </c>
      <c r="Q2926" t="str">
        <f t="shared" si="46"/>
        <v>G5 - Large C&amp;I</v>
      </c>
    </row>
    <row r="2927" spans="1:17" x14ac:dyDescent="0.35">
      <c r="A2927">
        <v>49</v>
      </c>
      <c r="B2927" t="s">
        <v>421</v>
      </c>
      <c r="C2927">
        <v>2020</v>
      </c>
      <c r="D2927">
        <v>12</v>
      </c>
      <c r="E2927" t="s">
        <v>155</v>
      </c>
      <c r="F2927">
        <v>5</v>
      </c>
      <c r="G2927" t="s">
        <v>141</v>
      </c>
      <c r="H2927">
        <v>421</v>
      </c>
      <c r="I2927" t="s">
        <v>486</v>
      </c>
      <c r="J2927">
        <v>2496</v>
      </c>
      <c r="K2927" t="s">
        <v>146</v>
      </c>
      <c r="L2927">
        <v>400</v>
      </c>
      <c r="M2927" t="s">
        <v>141</v>
      </c>
      <c r="N2927">
        <v>3</v>
      </c>
      <c r="O2927">
        <v>46872.22</v>
      </c>
      <c r="P2927">
        <v>55821.48</v>
      </c>
      <c r="Q2927" t="str">
        <f t="shared" si="46"/>
        <v>G5 - Large C&amp;I</v>
      </c>
    </row>
    <row r="2928" spans="1:17" x14ac:dyDescent="0.35">
      <c r="A2928">
        <v>49</v>
      </c>
      <c r="B2928" t="s">
        <v>421</v>
      </c>
      <c r="C2928">
        <v>2020</v>
      </c>
      <c r="D2928">
        <v>12</v>
      </c>
      <c r="E2928" t="s">
        <v>155</v>
      </c>
      <c r="F2928">
        <v>3</v>
      </c>
      <c r="G2928" t="s">
        <v>136</v>
      </c>
      <c r="H2928">
        <v>441</v>
      </c>
      <c r="I2928" t="s">
        <v>527</v>
      </c>
      <c r="J2928" t="s">
        <v>528</v>
      </c>
      <c r="K2928" t="s">
        <v>146</v>
      </c>
      <c r="L2928">
        <v>300</v>
      </c>
      <c r="M2928" t="s">
        <v>137</v>
      </c>
      <c r="N2928">
        <v>1</v>
      </c>
      <c r="O2928">
        <v>34555.39</v>
      </c>
      <c r="P2928">
        <v>77793.42</v>
      </c>
      <c r="Q2928" t="str">
        <f t="shared" si="46"/>
        <v>G5 - Large C&amp;I</v>
      </c>
    </row>
    <row r="2929" spans="1:17" x14ac:dyDescent="0.35">
      <c r="A2929">
        <v>49</v>
      </c>
      <c r="B2929" t="s">
        <v>421</v>
      </c>
      <c r="C2929">
        <v>2020</v>
      </c>
      <c r="D2929">
        <v>12</v>
      </c>
      <c r="E2929" t="s">
        <v>155</v>
      </c>
      <c r="F2929">
        <v>3</v>
      </c>
      <c r="G2929" t="s">
        <v>136</v>
      </c>
      <c r="H2929">
        <v>419</v>
      </c>
      <c r="I2929" t="s">
        <v>520</v>
      </c>
      <c r="J2929" t="s">
        <v>521</v>
      </c>
      <c r="K2929" t="s">
        <v>146</v>
      </c>
      <c r="L2929">
        <v>1671</v>
      </c>
      <c r="M2929" t="s">
        <v>485</v>
      </c>
      <c r="N2929">
        <v>4</v>
      </c>
      <c r="O2929">
        <v>11006.16</v>
      </c>
      <c r="P2929">
        <v>25483.18</v>
      </c>
      <c r="Q2929" t="str">
        <f t="shared" si="46"/>
        <v>G5 - Large C&amp;I</v>
      </c>
    </row>
    <row r="2930" spans="1:17" x14ac:dyDescent="0.35">
      <c r="A2930">
        <v>49</v>
      </c>
      <c r="B2930" t="s">
        <v>421</v>
      </c>
      <c r="C2930">
        <v>2020</v>
      </c>
      <c r="D2930">
        <v>12</v>
      </c>
      <c r="E2930" t="s">
        <v>155</v>
      </c>
      <c r="F2930">
        <v>3</v>
      </c>
      <c r="G2930" t="s">
        <v>136</v>
      </c>
      <c r="H2930">
        <v>422</v>
      </c>
      <c r="I2930" t="s">
        <v>501</v>
      </c>
      <c r="J2930">
        <v>2421</v>
      </c>
      <c r="K2930" t="s">
        <v>146</v>
      </c>
      <c r="L2930">
        <v>1671</v>
      </c>
      <c r="M2930" t="s">
        <v>485</v>
      </c>
      <c r="N2930">
        <v>1</v>
      </c>
      <c r="O2930">
        <v>6157.21</v>
      </c>
      <c r="P2930">
        <v>21560.63</v>
      </c>
      <c r="Q2930" t="str">
        <f t="shared" si="46"/>
        <v>G5 - Large C&amp;I</v>
      </c>
    </row>
    <row r="2931" spans="1:17" x14ac:dyDescent="0.35">
      <c r="A2931">
        <v>49</v>
      </c>
      <c r="B2931" t="s">
        <v>421</v>
      </c>
      <c r="C2931">
        <v>2020</v>
      </c>
      <c r="D2931">
        <v>12</v>
      </c>
      <c r="E2931" t="s">
        <v>155</v>
      </c>
      <c r="F2931">
        <v>1</v>
      </c>
      <c r="G2931" t="s">
        <v>133</v>
      </c>
      <c r="H2931">
        <v>400</v>
      </c>
      <c r="I2931" t="s">
        <v>511</v>
      </c>
      <c r="J2931">
        <v>1247</v>
      </c>
      <c r="K2931" t="s">
        <v>146</v>
      </c>
      <c r="L2931">
        <v>207</v>
      </c>
      <c r="M2931" t="s">
        <v>152</v>
      </c>
      <c r="N2931">
        <v>9</v>
      </c>
      <c r="O2931">
        <v>1147.8699999999999</v>
      </c>
      <c r="P2931">
        <v>741.89</v>
      </c>
      <c r="Q2931" t="str">
        <f t="shared" si="46"/>
        <v>G1 - Residential</v>
      </c>
    </row>
    <row r="2932" spans="1:17" x14ac:dyDescent="0.35">
      <c r="A2932">
        <v>49</v>
      </c>
      <c r="B2932" t="s">
        <v>421</v>
      </c>
      <c r="C2932">
        <v>2020</v>
      </c>
      <c r="D2932">
        <v>12</v>
      </c>
      <c r="E2932" t="s">
        <v>155</v>
      </c>
      <c r="F2932">
        <v>10</v>
      </c>
      <c r="G2932" t="s">
        <v>150</v>
      </c>
      <c r="H2932">
        <v>400</v>
      </c>
      <c r="I2932" t="s">
        <v>511</v>
      </c>
      <c r="J2932">
        <v>1247</v>
      </c>
      <c r="K2932" t="s">
        <v>146</v>
      </c>
      <c r="L2932">
        <v>207</v>
      </c>
      <c r="M2932" t="s">
        <v>152</v>
      </c>
      <c r="N2932">
        <v>201256</v>
      </c>
      <c r="O2932">
        <v>29140257.050000001</v>
      </c>
      <c r="P2932">
        <v>19118973.539999999</v>
      </c>
      <c r="Q2932" t="str">
        <f t="shared" si="46"/>
        <v>G1 - Residential</v>
      </c>
    </row>
    <row r="2933" spans="1:17" x14ac:dyDescent="0.35">
      <c r="A2933">
        <v>49</v>
      </c>
      <c r="B2933" t="s">
        <v>421</v>
      </c>
      <c r="C2933">
        <v>2020</v>
      </c>
      <c r="D2933">
        <v>12</v>
      </c>
      <c r="E2933" t="s">
        <v>155</v>
      </c>
      <c r="F2933">
        <v>3</v>
      </c>
      <c r="G2933" t="s">
        <v>136</v>
      </c>
      <c r="H2933">
        <v>439</v>
      </c>
      <c r="I2933" t="s">
        <v>488</v>
      </c>
      <c r="J2933" t="s">
        <v>489</v>
      </c>
      <c r="K2933" t="s">
        <v>146</v>
      </c>
      <c r="L2933">
        <v>300</v>
      </c>
      <c r="M2933" t="s">
        <v>137</v>
      </c>
      <c r="N2933">
        <v>1</v>
      </c>
      <c r="O2933">
        <v>133549.20000000001</v>
      </c>
      <c r="P2933">
        <v>283797.17</v>
      </c>
      <c r="Q2933" t="str">
        <f t="shared" si="46"/>
        <v>G5 - Large C&amp;I</v>
      </c>
    </row>
    <row r="2934" spans="1:17" x14ac:dyDescent="0.35">
      <c r="A2934">
        <v>49</v>
      </c>
      <c r="B2934" t="s">
        <v>421</v>
      </c>
      <c r="C2934">
        <v>2020</v>
      </c>
      <c r="D2934">
        <v>12</v>
      </c>
      <c r="E2934" t="s">
        <v>155</v>
      </c>
      <c r="F2934">
        <v>5</v>
      </c>
      <c r="G2934" t="s">
        <v>141</v>
      </c>
      <c r="H2934">
        <v>414</v>
      </c>
      <c r="I2934" t="s">
        <v>506</v>
      </c>
      <c r="J2934">
        <v>3421</v>
      </c>
      <c r="K2934" t="s">
        <v>146</v>
      </c>
      <c r="L2934">
        <v>1670</v>
      </c>
      <c r="M2934" t="s">
        <v>492</v>
      </c>
      <c r="N2934">
        <v>1</v>
      </c>
      <c r="O2934">
        <v>3927.92</v>
      </c>
      <c r="P2934">
        <v>13851.36</v>
      </c>
      <c r="Q2934" t="str">
        <f t="shared" si="46"/>
        <v>G5 - Large C&amp;I</v>
      </c>
    </row>
    <row r="2935" spans="1:17" x14ac:dyDescent="0.35">
      <c r="A2935">
        <v>49</v>
      </c>
      <c r="B2935" t="s">
        <v>421</v>
      </c>
      <c r="C2935">
        <v>2020</v>
      </c>
      <c r="D2935">
        <v>12</v>
      </c>
      <c r="E2935" t="s">
        <v>155</v>
      </c>
      <c r="F2935">
        <v>3</v>
      </c>
      <c r="G2935" t="s">
        <v>136</v>
      </c>
      <c r="H2935">
        <v>428</v>
      </c>
      <c r="I2935" t="s">
        <v>530</v>
      </c>
      <c r="J2935" t="s">
        <v>531</v>
      </c>
      <c r="K2935" t="s">
        <v>146</v>
      </c>
      <c r="L2935">
        <v>1675</v>
      </c>
      <c r="M2935" t="s">
        <v>482</v>
      </c>
      <c r="N2935">
        <v>1</v>
      </c>
      <c r="O2935">
        <v>22778.66</v>
      </c>
      <c r="P2935">
        <v>26964.94</v>
      </c>
      <c r="Q2935" t="str">
        <f t="shared" si="46"/>
        <v>G5 - Large C&amp;I</v>
      </c>
    </row>
    <row r="2936" spans="1:17" x14ac:dyDescent="0.35">
      <c r="A2936">
        <v>49</v>
      </c>
      <c r="B2936" t="s">
        <v>421</v>
      </c>
      <c r="C2936">
        <v>2020</v>
      </c>
      <c r="D2936">
        <v>12</v>
      </c>
      <c r="E2936" t="s">
        <v>155</v>
      </c>
      <c r="F2936">
        <v>3</v>
      </c>
      <c r="G2936" t="s">
        <v>136</v>
      </c>
      <c r="H2936">
        <v>410</v>
      </c>
      <c r="I2936" t="s">
        <v>514</v>
      </c>
      <c r="J2936">
        <v>3321</v>
      </c>
      <c r="K2936" t="s">
        <v>146</v>
      </c>
      <c r="L2936">
        <v>1670</v>
      </c>
      <c r="M2936" t="s">
        <v>492</v>
      </c>
      <c r="N2936">
        <v>200</v>
      </c>
      <c r="O2936">
        <v>748385.45</v>
      </c>
      <c r="P2936">
        <v>1450918.59</v>
      </c>
      <c r="Q2936" t="str">
        <f t="shared" si="46"/>
        <v>G5 - Large C&amp;I</v>
      </c>
    </row>
    <row r="2937" spans="1:17" x14ac:dyDescent="0.35">
      <c r="A2937">
        <v>49</v>
      </c>
      <c r="B2937" t="s">
        <v>421</v>
      </c>
      <c r="C2937">
        <v>2020</v>
      </c>
      <c r="D2937">
        <v>12</v>
      </c>
      <c r="E2937" t="s">
        <v>155</v>
      </c>
      <c r="F2937">
        <v>5</v>
      </c>
      <c r="G2937" t="s">
        <v>141</v>
      </c>
      <c r="H2937">
        <v>418</v>
      </c>
      <c r="I2937" t="s">
        <v>529</v>
      </c>
      <c r="J2937">
        <v>2321</v>
      </c>
      <c r="K2937" t="s">
        <v>146</v>
      </c>
      <c r="L2937">
        <v>1671</v>
      </c>
      <c r="M2937" t="s">
        <v>485</v>
      </c>
      <c r="N2937">
        <v>48</v>
      </c>
      <c r="O2937">
        <v>148657.07999999999</v>
      </c>
      <c r="P2937">
        <v>352593.28</v>
      </c>
      <c r="Q2937" t="str">
        <f t="shared" si="46"/>
        <v>G5 - Large C&amp;I</v>
      </c>
    </row>
    <row r="2938" spans="1:17" x14ac:dyDescent="0.35">
      <c r="A2938">
        <v>49</v>
      </c>
      <c r="B2938" t="s">
        <v>421</v>
      </c>
      <c r="C2938">
        <v>2020</v>
      </c>
      <c r="D2938">
        <v>12</v>
      </c>
      <c r="E2938" t="s">
        <v>155</v>
      </c>
      <c r="F2938">
        <v>3</v>
      </c>
      <c r="G2938" t="s">
        <v>136</v>
      </c>
      <c r="H2938">
        <v>417</v>
      </c>
      <c r="I2938" t="s">
        <v>500</v>
      </c>
      <c r="J2938">
        <v>2367</v>
      </c>
      <c r="K2938" t="s">
        <v>146</v>
      </c>
      <c r="L2938">
        <v>300</v>
      </c>
      <c r="M2938" t="s">
        <v>137</v>
      </c>
      <c r="N2938">
        <v>29</v>
      </c>
      <c r="O2938">
        <v>99503.97</v>
      </c>
      <c r="P2938">
        <v>101617.85</v>
      </c>
      <c r="Q2938" t="str">
        <f t="shared" si="46"/>
        <v>G5 - Large C&amp;I</v>
      </c>
    </row>
    <row r="2939" spans="1:17" x14ac:dyDescent="0.35">
      <c r="A2939">
        <v>49</v>
      </c>
      <c r="B2939" t="s">
        <v>421</v>
      </c>
      <c r="C2939">
        <v>2020</v>
      </c>
      <c r="D2939">
        <v>12</v>
      </c>
      <c r="E2939" t="s">
        <v>155</v>
      </c>
      <c r="F2939">
        <v>5</v>
      </c>
      <c r="G2939" t="s">
        <v>141</v>
      </c>
      <c r="H2939">
        <v>417</v>
      </c>
      <c r="I2939" t="s">
        <v>500</v>
      </c>
      <c r="J2939">
        <v>2367</v>
      </c>
      <c r="K2939" t="s">
        <v>146</v>
      </c>
      <c r="L2939">
        <v>400</v>
      </c>
      <c r="M2939" t="s">
        <v>141</v>
      </c>
      <c r="N2939">
        <v>23</v>
      </c>
      <c r="O2939">
        <v>102780.49</v>
      </c>
      <c r="P2939">
        <v>110110.42</v>
      </c>
      <c r="Q2939" t="str">
        <f t="shared" si="46"/>
        <v>G5 - Large C&amp;I</v>
      </c>
    </row>
    <row r="2940" spans="1:17" x14ac:dyDescent="0.35">
      <c r="A2940">
        <v>49</v>
      </c>
      <c r="B2940" t="s">
        <v>421</v>
      </c>
      <c r="C2940">
        <v>2020</v>
      </c>
      <c r="D2940">
        <v>12</v>
      </c>
      <c r="E2940" t="s">
        <v>155</v>
      </c>
      <c r="F2940">
        <v>3</v>
      </c>
      <c r="G2940" t="s">
        <v>136</v>
      </c>
      <c r="H2940">
        <v>406</v>
      </c>
      <c r="I2940" t="s">
        <v>504</v>
      </c>
      <c r="J2940">
        <v>2221</v>
      </c>
      <c r="K2940" t="s">
        <v>146</v>
      </c>
      <c r="L2940">
        <v>1670</v>
      </c>
      <c r="M2940" t="s">
        <v>492</v>
      </c>
      <c r="N2940">
        <v>1387</v>
      </c>
      <c r="O2940">
        <v>1037649.59</v>
      </c>
      <c r="P2940">
        <v>1917513.2</v>
      </c>
      <c r="Q2940" t="str">
        <f t="shared" si="46"/>
        <v>G4 - Medium C&amp;I</v>
      </c>
    </row>
    <row r="2941" spans="1:17" x14ac:dyDescent="0.35">
      <c r="A2941">
        <v>49</v>
      </c>
      <c r="B2941" t="s">
        <v>421</v>
      </c>
      <c r="C2941">
        <v>2020</v>
      </c>
      <c r="D2941">
        <v>12</v>
      </c>
      <c r="E2941" t="s">
        <v>155</v>
      </c>
      <c r="F2941">
        <v>5</v>
      </c>
      <c r="G2941" t="s">
        <v>141</v>
      </c>
      <c r="H2941">
        <v>410</v>
      </c>
      <c r="I2941" t="s">
        <v>514</v>
      </c>
      <c r="J2941">
        <v>3321</v>
      </c>
      <c r="K2941" t="s">
        <v>146</v>
      </c>
      <c r="L2941">
        <v>1670</v>
      </c>
      <c r="M2941" t="s">
        <v>492</v>
      </c>
      <c r="N2941">
        <v>25</v>
      </c>
      <c r="O2941">
        <v>43913.04</v>
      </c>
      <c r="P2941">
        <v>32499.19</v>
      </c>
      <c r="Q2941" t="str">
        <f t="shared" si="46"/>
        <v>G5 - Large C&amp;I</v>
      </c>
    </row>
    <row r="2942" spans="1:17" x14ac:dyDescent="0.35">
      <c r="A2942">
        <v>49</v>
      </c>
      <c r="B2942" t="s">
        <v>421</v>
      </c>
      <c r="C2942">
        <v>2020</v>
      </c>
      <c r="D2942">
        <v>12</v>
      </c>
      <c r="E2942" t="s">
        <v>155</v>
      </c>
      <c r="F2942">
        <v>5</v>
      </c>
      <c r="G2942" t="s">
        <v>141</v>
      </c>
      <c r="H2942">
        <v>408</v>
      </c>
      <c r="I2942" t="s">
        <v>479</v>
      </c>
      <c r="J2942">
        <v>2231</v>
      </c>
      <c r="K2942" t="s">
        <v>146</v>
      </c>
      <c r="L2942">
        <v>400</v>
      </c>
      <c r="M2942" t="s">
        <v>141</v>
      </c>
      <c r="N2942">
        <v>2</v>
      </c>
      <c r="O2942">
        <v>-820.22</v>
      </c>
      <c r="P2942">
        <v>-1914.9</v>
      </c>
      <c r="Q2942" t="str">
        <f t="shared" si="46"/>
        <v>G4 - Medium C&amp;I</v>
      </c>
    </row>
    <row r="2943" spans="1:17" x14ac:dyDescent="0.35">
      <c r="A2943">
        <v>49</v>
      </c>
      <c r="B2943" t="s">
        <v>421</v>
      </c>
      <c r="C2943">
        <v>2020</v>
      </c>
      <c r="D2943">
        <v>12</v>
      </c>
      <c r="E2943" t="s">
        <v>155</v>
      </c>
      <c r="F2943">
        <v>3</v>
      </c>
      <c r="G2943" t="s">
        <v>136</v>
      </c>
      <c r="H2943">
        <v>423</v>
      </c>
      <c r="I2943" t="s">
        <v>483</v>
      </c>
      <c r="J2943" t="s">
        <v>484</v>
      </c>
      <c r="K2943" t="s">
        <v>146</v>
      </c>
      <c r="L2943">
        <v>1671</v>
      </c>
      <c r="M2943" t="s">
        <v>485</v>
      </c>
      <c r="N2943">
        <v>11</v>
      </c>
      <c r="O2943">
        <v>178048.74</v>
      </c>
      <c r="P2943">
        <v>927885.27</v>
      </c>
      <c r="Q2943" t="str">
        <f t="shared" si="46"/>
        <v>G5 - Large C&amp;I</v>
      </c>
    </row>
    <row r="2944" spans="1:17" x14ac:dyDescent="0.35">
      <c r="A2944">
        <v>49</v>
      </c>
      <c r="B2944" t="s">
        <v>421</v>
      </c>
      <c r="C2944">
        <v>2020</v>
      </c>
      <c r="D2944">
        <v>12</v>
      </c>
      <c r="E2944" t="s">
        <v>155</v>
      </c>
      <c r="F2944">
        <v>1</v>
      </c>
      <c r="G2944" t="s">
        <v>133</v>
      </c>
      <c r="H2944">
        <v>401</v>
      </c>
      <c r="I2944" t="s">
        <v>526</v>
      </c>
      <c r="J2944">
        <v>1012</v>
      </c>
      <c r="K2944" t="s">
        <v>146</v>
      </c>
      <c r="L2944">
        <v>200</v>
      </c>
      <c r="M2944" t="s">
        <v>144</v>
      </c>
      <c r="N2944">
        <v>15453</v>
      </c>
      <c r="O2944">
        <v>691839.76</v>
      </c>
      <c r="P2944">
        <v>325720.43</v>
      </c>
      <c r="Q2944" t="str">
        <f t="shared" si="46"/>
        <v>G1 - Residential</v>
      </c>
    </row>
    <row r="2945" spans="1:17" x14ac:dyDescent="0.35">
      <c r="A2945">
        <v>49</v>
      </c>
      <c r="B2945" t="s">
        <v>421</v>
      </c>
      <c r="C2945">
        <v>2020</v>
      </c>
      <c r="D2945">
        <v>12</v>
      </c>
      <c r="E2945" t="s">
        <v>155</v>
      </c>
      <c r="F2945">
        <v>3</v>
      </c>
      <c r="G2945" t="s">
        <v>136</v>
      </c>
      <c r="H2945">
        <v>400</v>
      </c>
      <c r="I2945" t="s">
        <v>511</v>
      </c>
      <c r="J2945">
        <v>0</v>
      </c>
      <c r="K2945" t="s">
        <v>146</v>
      </c>
      <c r="L2945">
        <v>0</v>
      </c>
      <c r="M2945" t="s">
        <v>146</v>
      </c>
      <c r="N2945">
        <v>1</v>
      </c>
      <c r="O2945">
        <v>969.7</v>
      </c>
      <c r="P2945">
        <v>694.57</v>
      </c>
      <c r="Q2945" t="str">
        <f t="shared" si="46"/>
        <v>G6 - OTHER</v>
      </c>
    </row>
    <row r="2946" spans="1:17" x14ac:dyDescent="0.35">
      <c r="A2946">
        <v>49</v>
      </c>
      <c r="B2946" t="s">
        <v>421</v>
      </c>
      <c r="C2946">
        <v>2020</v>
      </c>
      <c r="D2946">
        <v>12</v>
      </c>
      <c r="E2946" t="s">
        <v>155</v>
      </c>
      <c r="F2946">
        <v>3</v>
      </c>
      <c r="G2946" t="s">
        <v>136</v>
      </c>
      <c r="H2946">
        <v>430</v>
      </c>
      <c r="I2946" t="s">
        <v>493</v>
      </c>
      <c r="J2946" t="s">
        <v>494</v>
      </c>
      <c r="K2946" t="s">
        <v>146</v>
      </c>
      <c r="L2946">
        <v>300</v>
      </c>
      <c r="M2946" t="s">
        <v>137</v>
      </c>
      <c r="N2946">
        <v>1</v>
      </c>
      <c r="O2946">
        <v>18749.63</v>
      </c>
      <c r="P2946">
        <v>1</v>
      </c>
      <c r="Q2946" t="str">
        <f t="shared" si="46"/>
        <v>E6 - OTHER</v>
      </c>
    </row>
    <row r="2947" spans="1:17" x14ac:dyDescent="0.35">
      <c r="A2947">
        <v>49</v>
      </c>
      <c r="B2947" t="s">
        <v>421</v>
      </c>
      <c r="C2947">
        <v>2020</v>
      </c>
      <c r="D2947">
        <v>12</v>
      </c>
      <c r="E2947" t="s">
        <v>155</v>
      </c>
      <c r="F2947">
        <v>3</v>
      </c>
      <c r="G2947" t="s">
        <v>136</v>
      </c>
      <c r="H2947">
        <v>442</v>
      </c>
      <c r="I2947" t="s">
        <v>532</v>
      </c>
      <c r="J2947" t="s">
        <v>533</v>
      </c>
      <c r="K2947" t="s">
        <v>146</v>
      </c>
      <c r="L2947">
        <v>1672</v>
      </c>
      <c r="M2947" t="s">
        <v>525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421</v>
      </c>
      <c r="C2948">
        <v>2020</v>
      </c>
      <c r="D2948">
        <v>12</v>
      </c>
      <c r="E2948" t="s">
        <v>155</v>
      </c>
      <c r="F2948">
        <v>3</v>
      </c>
      <c r="G2948" t="s">
        <v>136</v>
      </c>
      <c r="H2948">
        <v>444</v>
      </c>
      <c r="I2948" t="s">
        <v>496</v>
      </c>
      <c r="J2948">
        <v>2131</v>
      </c>
      <c r="K2948" t="s">
        <v>146</v>
      </c>
      <c r="L2948">
        <v>300</v>
      </c>
      <c r="M2948" t="s">
        <v>137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421</v>
      </c>
      <c r="C2949">
        <v>2020</v>
      </c>
      <c r="D2949">
        <v>12</v>
      </c>
      <c r="E2949" t="s">
        <v>155</v>
      </c>
      <c r="F2949">
        <v>3</v>
      </c>
      <c r="G2949" t="s">
        <v>136</v>
      </c>
      <c r="H2949">
        <v>425</v>
      </c>
      <c r="I2949" t="s">
        <v>480</v>
      </c>
      <c r="J2949" t="s">
        <v>481</v>
      </c>
      <c r="K2949" t="s">
        <v>146</v>
      </c>
      <c r="L2949">
        <v>1675</v>
      </c>
      <c r="M2949" t="s">
        <v>482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421</v>
      </c>
      <c r="C2950">
        <v>2020</v>
      </c>
      <c r="D2950">
        <v>12</v>
      </c>
      <c r="E2950" t="s">
        <v>155</v>
      </c>
      <c r="F2950">
        <v>5</v>
      </c>
      <c r="G2950" t="s">
        <v>141</v>
      </c>
      <c r="H2950">
        <v>406</v>
      </c>
      <c r="I2950" t="s">
        <v>504</v>
      </c>
      <c r="J2950">
        <v>2221</v>
      </c>
      <c r="K2950" t="s">
        <v>146</v>
      </c>
      <c r="L2950">
        <v>1670</v>
      </c>
      <c r="M2950" t="s">
        <v>492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421</v>
      </c>
      <c r="C2951">
        <v>2020</v>
      </c>
      <c r="D2951">
        <v>12</v>
      </c>
      <c r="E2951" t="s">
        <v>155</v>
      </c>
      <c r="F2951">
        <v>3</v>
      </c>
      <c r="G2951" t="s">
        <v>136</v>
      </c>
      <c r="H2951">
        <v>421</v>
      </c>
      <c r="I2951" t="s">
        <v>486</v>
      </c>
      <c r="J2951">
        <v>2496</v>
      </c>
      <c r="K2951" t="s">
        <v>146</v>
      </c>
      <c r="L2951">
        <v>300</v>
      </c>
      <c r="M2951" t="s">
        <v>137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421</v>
      </c>
      <c r="C2952">
        <v>2020</v>
      </c>
      <c r="D2952">
        <v>12</v>
      </c>
      <c r="E2952" t="s">
        <v>155</v>
      </c>
      <c r="F2952">
        <v>1</v>
      </c>
      <c r="G2952" t="s">
        <v>133</v>
      </c>
      <c r="H2952">
        <v>954</v>
      </c>
      <c r="I2952" t="s">
        <v>437</v>
      </c>
      <c r="J2952" t="s">
        <v>434</v>
      </c>
      <c r="K2952" t="s">
        <v>435</v>
      </c>
      <c r="L2952">
        <v>4512</v>
      </c>
      <c r="M2952" t="s">
        <v>134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421</v>
      </c>
      <c r="C2953">
        <v>2020</v>
      </c>
      <c r="D2953">
        <v>12</v>
      </c>
      <c r="E2953" t="s">
        <v>155</v>
      </c>
      <c r="F2953">
        <v>1</v>
      </c>
      <c r="G2953" t="s">
        <v>133</v>
      </c>
      <c r="H2953">
        <v>903</v>
      </c>
      <c r="I2953" t="s">
        <v>454</v>
      </c>
      <c r="J2953" t="s">
        <v>451</v>
      </c>
      <c r="K2953" t="s">
        <v>452</v>
      </c>
      <c r="L2953">
        <v>4512</v>
      </c>
      <c r="M2953" t="s">
        <v>134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421</v>
      </c>
      <c r="C2954">
        <v>2020</v>
      </c>
      <c r="D2954">
        <v>12</v>
      </c>
      <c r="E2954" t="s">
        <v>155</v>
      </c>
      <c r="F2954">
        <v>10</v>
      </c>
      <c r="G2954" t="s">
        <v>150</v>
      </c>
      <c r="H2954">
        <v>903</v>
      </c>
      <c r="I2954" t="s">
        <v>454</v>
      </c>
      <c r="J2954" t="s">
        <v>451</v>
      </c>
      <c r="K2954" t="s">
        <v>452</v>
      </c>
      <c r="L2954">
        <v>4513</v>
      </c>
      <c r="M2954" t="s">
        <v>151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421</v>
      </c>
      <c r="C2955">
        <v>2020</v>
      </c>
      <c r="D2955">
        <v>12</v>
      </c>
      <c r="E2955" t="s">
        <v>155</v>
      </c>
      <c r="F2955">
        <v>3</v>
      </c>
      <c r="G2955" t="s">
        <v>136</v>
      </c>
      <c r="H2955">
        <v>55</v>
      </c>
      <c r="I2955" t="s">
        <v>428</v>
      </c>
      <c r="J2955" t="s">
        <v>426</v>
      </c>
      <c r="K2955" t="s">
        <v>427</v>
      </c>
      <c r="L2955">
        <v>300</v>
      </c>
      <c r="M2955" t="s">
        <v>137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421</v>
      </c>
      <c r="C2956">
        <v>2020</v>
      </c>
      <c r="D2956">
        <v>12</v>
      </c>
      <c r="E2956" t="s">
        <v>155</v>
      </c>
      <c r="F2956">
        <v>3</v>
      </c>
      <c r="G2956" t="s">
        <v>136</v>
      </c>
      <c r="H2956">
        <v>631</v>
      </c>
      <c r="I2956" t="s">
        <v>476</v>
      </c>
      <c r="J2956" t="s">
        <v>158</v>
      </c>
      <c r="K2956" t="s">
        <v>146</v>
      </c>
      <c r="L2956">
        <v>300</v>
      </c>
      <c r="M2956" t="s">
        <v>137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421</v>
      </c>
      <c r="C2957">
        <v>2020</v>
      </c>
      <c r="D2957">
        <v>12</v>
      </c>
      <c r="E2957" t="s">
        <v>155</v>
      </c>
      <c r="F2957">
        <v>3</v>
      </c>
      <c r="G2957" t="s">
        <v>136</v>
      </c>
      <c r="H2957">
        <v>954</v>
      </c>
      <c r="I2957" t="s">
        <v>437</v>
      </c>
      <c r="J2957" t="s">
        <v>434</v>
      </c>
      <c r="K2957" t="s">
        <v>435</v>
      </c>
      <c r="L2957">
        <v>4532</v>
      </c>
      <c r="M2957" t="s">
        <v>143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421</v>
      </c>
      <c r="C2958">
        <v>2020</v>
      </c>
      <c r="D2958">
        <v>12</v>
      </c>
      <c r="E2958" t="s">
        <v>155</v>
      </c>
      <c r="F2958">
        <v>3</v>
      </c>
      <c r="G2958" t="s">
        <v>136</v>
      </c>
      <c r="H2958">
        <v>13</v>
      </c>
      <c r="I2958" t="s">
        <v>433</v>
      </c>
      <c r="J2958" t="s">
        <v>434</v>
      </c>
      <c r="K2958" t="s">
        <v>435</v>
      </c>
      <c r="L2958">
        <v>300</v>
      </c>
      <c r="M2958" t="s">
        <v>137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421</v>
      </c>
      <c r="C2959">
        <v>2020</v>
      </c>
      <c r="D2959">
        <v>12</v>
      </c>
      <c r="E2959" t="s">
        <v>155</v>
      </c>
      <c r="F2959">
        <v>3</v>
      </c>
      <c r="G2959" t="s">
        <v>136</v>
      </c>
      <c r="H2959">
        <v>617</v>
      </c>
      <c r="I2959" t="s">
        <v>471</v>
      </c>
      <c r="J2959" t="s">
        <v>431</v>
      </c>
      <c r="K2959" t="s">
        <v>432</v>
      </c>
      <c r="L2959">
        <v>4532</v>
      </c>
      <c r="M2959" t="s">
        <v>143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421</v>
      </c>
      <c r="C2960">
        <v>2020</v>
      </c>
      <c r="D2960">
        <v>12</v>
      </c>
      <c r="E2960" t="s">
        <v>155</v>
      </c>
      <c r="F2960">
        <v>1</v>
      </c>
      <c r="G2960" t="s">
        <v>133</v>
      </c>
      <c r="H2960">
        <v>628</v>
      </c>
      <c r="I2960" t="s">
        <v>441</v>
      </c>
      <c r="J2960" t="s">
        <v>442</v>
      </c>
      <c r="K2960" t="s">
        <v>443</v>
      </c>
      <c r="L2960">
        <v>200</v>
      </c>
      <c r="M2960" t="s">
        <v>144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421</v>
      </c>
      <c r="C2961">
        <v>2020</v>
      </c>
      <c r="D2961">
        <v>12</v>
      </c>
      <c r="E2961" t="s">
        <v>155</v>
      </c>
      <c r="F2961">
        <v>1</v>
      </c>
      <c r="G2961" t="s">
        <v>133</v>
      </c>
      <c r="H2961">
        <v>1</v>
      </c>
      <c r="I2961" t="s">
        <v>450</v>
      </c>
      <c r="J2961" t="s">
        <v>451</v>
      </c>
      <c r="K2961" t="s">
        <v>452</v>
      </c>
      <c r="L2961">
        <v>200</v>
      </c>
      <c r="M2961" t="s">
        <v>144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421</v>
      </c>
      <c r="C2962">
        <v>2020</v>
      </c>
      <c r="D2962">
        <v>12</v>
      </c>
      <c r="E2962" t="s">
        <v>155</v>
      </c>
      <c r="F2962">
        <v>10</v>
      </c>
      <c r="G2962" t="s">
        <v>150</v>
      </c>
      <c r="H2962">
        <v>1</v>
      </c>
      <c r="I2962" t="s">
        <v>450</v>
      </c>
      <c r="J2962" t="s">
        <v>451</v>
      </c>
      <c r="K2962" t="s">
        <v>452</v>
      </c>
      <c r="L2962">
        <v>207</v>
      </c>
      <c r="M2962" t="s">
        <v>152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421</v>
      </c>
      <c r="C2963">
        <v>2020</v>
      </c>
      <c r="D2963">
        <v>12</v>
      </c>
      <c r="E2963" t="s">
        <v>155</v>
      </c>
      <c r="F2963">
        <v>5</v>
      </c>
      <c r="G2963" t="s">
        <v>141</v>
      </c>
      <c r="H2963">
        <v>950</v>
      </c>
      <c r="I2963" t="s">
        <v>429</v>
      </c>
      <c r="J2963" t="s">
        <v>426</v>
      </c>
      <c r="K2963" t="s">
        <v>427</v>
      </c>
      <c r="L2963">
        <v>4552</v>
      </c>
      <c r="M2963" t="s">
        <v>157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421</v>
      </c>
      <c r="C2964">
        <v>2020</v>
      </c>
      <c r="D2964">
        <v>12</v>
      </c>
      <c r="E2964" t="s">
        <v>155</v>
      </c>
      <c r="F2964">
        <v>3</v>
      </c>
      <c r="G2964" t="s">
        <v>136</v>
      </c>
      <c r="H2964">
        <v>950</v>
      </c>
      <c r="I2964" t="s">
        <v>429</v>
      </c>
      <c r="J2964" t="s">
        <v>426</v>
      </c>
      <c r="K2964" t="s">
        <v>427</v>
      </c>
      <c r="L2964">
        <v>4532</v>
      </c>
      <c r="M2964" t="s">
        <v>143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421</v>
      </c>
      <c r="C2965">
        <v>2020</v>
      </c>
      <c r="D2965">
        <v>12</v>
      </c>
      <c r="E2965" t="s">
        <v>155</v>
      </c>
      <c r="F2965">
        <v>6</v>
      </c>
      <c r="G2965" t="s">
        <v>138</v>
      </c>
      <c r="H2965">
        <v>627</v>
      </c>
      <c r="I2965" t="s">
        <v>469</v>
      </c>
      <c r="J2965" t="s">
        <v>85</v>
      </c>
      <c r="K2965" t="s">
        <v>146</v>
      </c>
      <c r="L2965">
        <v>700</v>
      </c>
      <c r="M2965" t="s">
        <v>139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421</v>
      </c>
      <c r="C2966">
        <v>2020</v>
      </c>
      <c r="D2966">
        <v>12</v>
      </c>
      <c r="E2966" t="s">
        <v>155</v>
      </c>
      <c r="F2966">
        <v>5</v>
      </c>
      <c r="G2966" t="s">
        <v>141</v>
      </c>
      <c r="H2966">
        <v>13</v>
      </c>
      <c r="I2966" t="s">
        <v>433</v>
      </c>
      <c r="J2966" t="s">
        <v>434</v>
      </c>
      <c r="K2966" t="s">
        <v>435</v>
      </c>
      <c r="L2966">
        <v>460</v>
      </c>
      <c r="M2966" t="s">
        <v>142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421</v>
      </c>
      <c r="C2967">
        <v>2020</v>
      </c>
      <c r="D2967">
        <v>12</v>
      </c>
      <c r="E2967" t="s">
        <v>155</v>
      </c>
      <c r="F2967">
        <v>5</v>
      </c>
      <c r="G2967" t="s">
        <v>141</v>
      </c>
      <c r="H2967">
        <v>711</v>
      </c>
      <c r="I2967" t="s">
        <v>453</v>
      </c>
      <c r="J2967" t="s">
        <v>439</v>
      </c>
      <c r="K2967" t="s">
        <v>440</v>
      </c>
      <c r="L2967">
        <v>4552</v>
      </c>
      <c r="M2967" t="s">
        <v>157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421</v>
      </c>
      <c r="C2968">
        <v>2020</v>
      </c>
      <c r="D2968">
        <v>12</v>
      </c>
      <c r="E2968" t="s">
        <v>155</v>
      </c>
      <c r="F2968">
        <v>3</v>
      </c>
      <c r="G2968" t="s">
        <v>136</v>
      </c>
      <c r="H2968">
        <v>711</v>
      </c>
      <c r="I2968" t="s">
        <v>453</v>
      </c>
      <c r="J2968" t="s">
        <v>439</v>
      </c>
      <c r="K2968" t="s">
        <v>440</v>
      </c>
      <c r="L2968">
        <v>4532</v>
      </c>
      <c r="M2968" t="s">
        <v>143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421</v>
      </c>
      <c r="C2969">
        <v>2020</v>
      </c>
      <c r="D2969">
        <v>12</v>
      </c>
      <c r="E2969" t="s">
        <v>155</v>
      </c>
      <c r="F2969">
        <v>5</v>
      </c>
      <c r="G2969" t="s">
        <v>141</v>
      </c>
      <c r="H2969">
        <v>710</v>
      </c>
      <c r="I2969" t="s">
        <v>449</v>
      </c>
      <c r="J2969" t="s">
        <v>439</v>
      </c>
      <c r="K2969" t="s">
        <v>440</v>
      </c>
      <c r="L2969">
        <v>4552</v>
      </c>
      <c r="M2969" t="s">
        <v>157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421</v>
      </c>
      <c r="C2970">
        <v>2020</v>
      </c>
      <c r="D2970">
        <v>12</v>
      </c>
      <c r="E2970" t="s">
        <v>155</v>
      </c>
      <c r="F2970">
        <v>3</v>
      </c>
      <c r="G2970" t="s">
        <v>136</v>
      </c>
      <c r="H2970">
        <v>628</v>
      </c>
      <c r="I2970" t="s">
        <v>441</v>
      </c>
      <c r="J2970" t="s">
        <v>442</v>
      </c>
      <c r="K2970" t="s">
        <v>443</v>
      </c>
      <c r="L2970">
        <v>300</v>
      </c>
      <c r="M2970" t="s">
        <v>137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421</v>
      </c>
      <c r="C2971">
        <v>2020</v>
      </c>
      <c r="D2971">
        <v>12</v>
      </c>
      <c r="E2971" t="s">
        <v>155</v>
      </c>
      <c r="F2971">
        <v>3</v>
      </c>
      <c r="G2971" t="s">
        <v>136</v>
      </c>
      <c r="H2971">
        <v>629</v>
      </c>
      <c r="I2971" t="s">
        <v>470</v>
      </c>
      <c r="J2971" t="s">
        <v>431</v>
      </c>
      <c r="K2971" t="s">
        <v>432</v>
      </c>
      <c r="L2971">
        <v>300</v>
      </c>
      <c r="M2971" t="s">
        <v>137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421</v>
      </c>
      <c r="C2972">
        <v>2020</v>
      </c>
      <c r="D2972">
        <v>12</v>
      </c>
      <c r="E2972" t="s">
        <v>155</v>
      </c>
      <c r="F2972">
        <v>3</v>
      </c>
      <c r="G2972" t="s">
        <v>136</v>
      </c>
      <c r="H2972">
        <v>1</v>
      </c>
      <c r="I2972" t="s">
        <v>450</v>
      </c>
      <c r="J2972" t="s">
        <v>451</v>
      </c>
      <c r="K2972" t="s">
        <v>452</v>
      </c>
      <c r="L2972">
        <v>300</v>
      </c>
      <c r="M2972" t="s">
        <v>137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421</v>
      </c>
      <c r="C2973">
        <v>2020</v>
      </c>
      <c r="D2973">
        <v>12</v>
      </c>
      <c r="E2973" t="s">
        <v>155</v>
      </c>
      <c r="F2973">
        <v>1</v>
      </c>
      <c r="G2973" t="s">
        <v>133</v>
      </c>
      <c r="H2973">
        <v>6</v>
      </c>
      <c r="I2973" t="s">
        <v>422</v>
      </c>
      <c r="J2973" t="s">
        <v>423</v>
      </c>
      <c r="K2973" t="s">
        <v>424</v>
      </c>
      <c r="L2973">
        <v>200</v>
      </c>
      <c r="M2973" t="s">
        <v>144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421</v>
      </c>
      <c r="C2974">
        <v>2020</v>
      </c>
      <c r="D2974">
        <v>12</v>
      </c>
      <c r="E2974" t="s">
        <v>155</v>
      </c>
      <c r="F2974">
        <v>3</v>
      </c>
      <c r="G2974" t="s">
        <v>136</v>
      </c>
      <c r="H2974">
        <v>6</v>
      </c>
      <c r="I2974" t="s">
        <v>422</v>
      </c>
      <c r="J2974" t="s">
        <v>423</v>
      </c>
      <c r="K2974" t="s">
        <v>424</v>
      </c>
      <c r="L2974">
        <v>300</v>
      </c>
      <c r="M2974" t="s">
        <v>137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421</v>
      </c>
      <c r="C2975">
        <v>2020</v>
      </c>
      <c r="D2975">
        <v>12</v>
      </c>
      <c r="E2975" t="s">
        <v>155</v>
      </c>
      <c r="F2975">
        <v>5</v>
      </c>
      <c r="G2975" t="s">
        <v>141</v>
      </c>
      <c r="H2975">
        <v>700</v>
      </c>
      <c r="I2975" t="s">
        <v>448</v>
      </c>
      <c r="J2975" t="s">
        <v>439</v>
      </c>
      <c r="K2975" t="s">
        <v>440</v>
      </c>
      <c r="L2975">
        <v>460</v>
      </c>
      <c r="M2975" t="s">
        <v>142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421</v>
      </c>
      <c r="C2976">
        <v>2020</v>
      </c>
      <c r="D2976">
        <v>12</v>
      </c>
      <c r="E2976" t="s">
        <v>155</v>
      </c>
      <c r="F2976">
        <v>6</v>
      </c>
      <c r="G2976" t="s">
        <v>138</v>
      </c>
      <c r="H2976">
        <v>629</v>
      </c>
      <c r="I2976" t="s">
        <v>470</v>
      </c>
      <c r="J2976" t="s">
        <v>431</v>
      </c>
      <c r="K2976" t="s">
        <v>432</v>
      </c>
      <c r="L2976">
        <v>700</v>
      </c>
      <c r="M2976" t="s">
        <v>139</v>
      </c>
      <c r="N2976">
        <v>95</v>
      </c>
      <c r="O2976">
        <v>155761.37</v>
      </c>
      <c r="P2976">
        <v>370323</v>
      </c>
      <c r="Q2976" t="str">
        <f t="shared" ref="Q2976:Q3022" si="47">VLOOKUP(J2976,S:T,2,FALSE)</f>
        <v>E6 - OTHER</v>
      </c>
    </row>
    <row r="2977" spans="1:17" x14ac:dyDescent="0.35">
      <c r="A2977">
        <v>49</v>
      </c>
      <c r="B2977" t="s">
        <v>421</v>
      </c>
      <c r="C2977">
        <v>2020</v>
      </c>
      <c r="D2977">
        <v>12</v>
      </c>
      <c r="E2977" t="s">
        <v>155</v>
      </c>
      <c r="F2977">
        <v>10</v>
      </c>
      <c r="G2977" t="s">
        <v>150</v>
      </c>
      <c r="H2977">
        <v>905</v>
      </c>
      <c r="I2977" t="s">
        <v>455</v>
      </c>
      <c r="J2977" t="s">
        <v>423</v>
      </c>
      <c r="K2977" t="s">
        <v>424</v>
      </c>
      <c r="L2977">
        <v>4513</v>
      </c>
      <c r="M2977" t="s">
        <v>151</v>
      </c>
      <c r="N2977">
        <v>108</v>
      </c>
      <c r="O2977">
        <v>4670.3</v>
      </c>
      <c r="P2977">
        <v>75253</v>
      </c>
      <c r="Q2977" t="str">
        <f t="shared" si="47"/>
        <v>E2 - Low Income Residential</v>
      </c>
    </row>
    <row r="2978" spans="1:17" x14ac:dyDescent="0.35">
      <c r="A2978">
        <v>49</v>
      </c>
      <c r="B2978" t="s">
        <v>421</v>
      </c>
      <c r="C2978">
        <v>2020</v>
      </c>
      <c r="D2978">
        <v>12</v>
      </c>
      <c r="E2978" t="s">
        <v>155</v>
      </c>
      <c r="F2978">
        <v>5</v>
      </c>
      <c r="G2978" t="s">
        <v>141</v>
      </c>
      <c r="H2978">
        <v>122</v>
      </c>
      <c r="I2978" t="s">
        <v>461</v>
      </c>
      <c r="J2978" t="s">
        <v>462</v>
      </c>
      <c r="K2978" t="s">
        <v>463</v>
      </c>
      <c r="L2978">
        <v>460</v>
      </c>
      <c r="M2978" t="s">
        <v>142</v>
      </c>
      <c r="N2978">
        <v>1</v>
      </c>
      <c r="O2978">
        <v>27525.84</v>
      </c>
      <c r="P2978">
        <v>368264</v>
      </c>
      <c r="Q2978" t="str">
        <f t="shared" si="47"/>
        <v>E5 - Large C&amp;I</v>
      </c>
    </row>
    <row r="2979" spans="1:17" x14ac:dyDescent="0.35">
      <c r="A2979">
        <v>49</v>
      </c>
      <c r="B2979" t="s">
        <v>421</v>
      </c>
      <c r="C2979">
        <v>2020</v>
      </c>
      <c r="D2979">
        <v>12</v>
      </c>
      <c r="E2979" t="s">
        <v>155</v>
      </c>
      <c r="F2979">
        <v>5</v>
      </c>
      <c r="G2979" t="s">
        <v>141</v>
      </c>
      <c r="H2979">
        <v>6</v>
      </c>
      <c r="I2979" t="s">
        <v>422</v>
      </c>
      <c r="J2979" t="s">
        <v>423</v>
      </c>
      <c r="K2979" t="s">
        <v>424</v>
      </c>
      <c r="L2979">
        <v>460</v>
      </c>
      <c r="M2979" t="s">
        <v>142</v>
      </c>
      <c r="N2979">
        <v>1</v>
      </c>
      <c r="O2979">
        <v>55.45</v>
      </c>
      <c r="P2979">
        <v>295</v>
      </c>
      <c r="Q2979" t="str">
        <f t="shared" si="47"/>
        <v>E2 - Low Income Residential</v>
      </c>
    </row>
    <row r="2980" spans="1:17" x14ac:dyDescent="0.35">
      <c r="A2980">
        <v>49</v>
      </c>
      <c r="B2980" t="s">
        <v>421</v>
      </c>
      <c r="C2980">
        <v>2020</v>
      </c>
      <c r="D2980">
        <v>12</v>
      </c>
      <c r="E2980" t="s">
        <v>155</v>
      </c>
      <c r="F2980">
        <v>1</v>
      </c>
      <c r="G2980" t="s">
        <v>133</v>
      </c>
      <c r="H2980">
        <v>34</v>
      </c>
      <c r="I2980" t="s">
        <v>464</v>
      </c>
      <c r="J2980" t="s">
        <v>459</v>
      </c>
      <c r="K2980" t="s">
        <v>460</v>
      </c>
      <c r="L2980">
        <v>200</v>
      </c>
      <c r="M2980" t="s">
        <v>144</v>
      </c>
      <c r="N2980">
        <v>2</v>
      </c>
      <c r="O2980">
        <v>52.77</v>
      </c>
      <c r="P2980">
        <v>135</v>
      </c>
      <c r="Q2980" t="str">
        <f t="shared" si="47"/>
        <v>E3 - Small C&amp;I</v>
      </c>
    </row>
    <row r="2981" spans="1:17" x14ac:dyDescent="0.35">
      <c r="A2981">
        <v>49</v>
      </c>
      <c r="B2981" t="s">
        <v>421</v>
      </c>
      <c r="C2981">
        <v>2020</v>
      </c>
      <c r="D2981">
        <v>12</v>
      </c>
      <c r="E2981" t="s">
        <v>155</v>
      </c>
      <c r="F2981">
        <v>3</v>
      </c>
      <c r="G2981" t="s">
        <v>136</v>
      </c>
      <c r="H2981">
        <v>34</v>
      </c>
      <c r="I2981" t="s">
        <v>464</v>
      </c>
      <c r="J2981" t="s">
        <v>459</v>
      </c>
      <c r="K2981" t="s">
        <v>460</v>
      </c>
      <c r="L2981">
        <v>300</v>
      </c>
      <c r="M2981" t="s">
        <v>137</v>
      </c>
      <c r="N2981">
        <v>111</v>
      </c>
      <c r="O2981">
        <v>8941.08</v>
      </c>
      <c r="P2981">
        <v>36156</v>
      </c>
      <c r="Q2981" t="str">
        <f t="shared" si="47"/>
        <v>E3 - Small C&amp;I</v>
      </c>
    </row>
    <row r="2982" spans="1:17" x14ac:dyDescent="0.35">
      <c r="A2982">
        <v>49</v>
      </c>
      <c r="B2982" t="s">
        <v>421</v>
      </c>
      <c r="C2982">
        <v>2020</v>
      </c>
      <c r="D2982">
        <v>12</v>
      </c>
      <c r="E2982" t="s">
        <v>155</v>
      </c>
      <c r="F2982">
        <v>6</v>
      </c>
      <c r="G2982" t="s">
        <v>138</v>
      </c>
      <c r="H2982">
        <v>951</v>
      </c>
      <c r="I2982" t="s">
        <v>458</v>
      </c>
      <c r="J2982" t="s">
        <v>459</v>
      </c>
      <c r="K2982" t="s">
        <v>460</v>
      </c>
      <c r="L2982">
        <v>4562</v>
      </c>
      <c r="M2982" t="s">
        <v>145</v>
      </c>
      <c r="N2982">
        <v>243</v>
      </c>
      <c r="O2982">
        <v>13988.08</v>
      </c>
      <c r="P2982">
        <v>98041</v>
      </c>
      <c r="Q2982" t="str">
        <f t="shared" si="47"/>
        <v>E3 - Small C&amp;I</v>
      </c>
    </row>
    <row r="2983" spans="1:17" x14ac:dyDescent="0.35">
      <c r="A2983">
        <v>49</v>
      </c>
      <c r="B2983" t="s">
        <v>421</v>
      </c>
      <c r="C2983">
        <v>2020</v>
      </c>
      <c r="D2983">
        <v>12</v>
      </c>
      <c r="E2983" t="s">
        <v>155</v>
      </c>
      <c r="F2983">
        <v>6</v>
      </c>
      <c r="G2983" t="s">
        <v>138</v>
      </c>
      <c r="H2983">
        <v>630</v>
      </c>
      <c r="I2983" t="s">
        <v>456</v>
      </c>
      <c r="J2983" t="s">
        <v>158</v>
      </c>
      <c r="K2983" t="s">
        <v>146</v>
      </c>
      <c r="L2983">
        <v>700</v>
      </c>
      <c r="M2983" t="s">
        <v>139</v>
      </c>
      <c r="N2983">
        <v>1</v>
      </c>
      <c r="O2983">
        <v>948.36</v>
      </c>
      <c r="P2983">
        <v>4642</v>
      </c>
      <c r="Q2983" t="str">
        <f t="shared" si="47"/>
        <v>E6 - OTHER</v>
      </c>
    </row>
    <row r="2984" spans="1:17" x14ac:dyDescent="0.35">
      <c r="A2984">
        <v>49</v>
      </c>
      <c r="B2984" t="s">
        <v>421</v>
      </c>
      <c r="C2984">
        <v>2020</v>
      </c>
      <c r="D2984">
        <v>12</v>
      </c>
      <c r="E2984" t="s">
        <v>155</v>
      </c>
      <c r="F2984">
        <v>6</v>
      </c>
      <c r="G2984" t="s">
        <v>138</v>
      </c>
      <c r="H2984">
        <v>619</v>
      </c>
      <c r="I2984" t="s">
        <v>475</v>
      </c>
      <c r="J2984" t="s">
        <v>158</v>
      </c>
      <c r="K2984" t="s">
        <v>146</v>
      </c>
      <c r="L2984">
        <v>4562</v>
      </c>
      <c r="M2984" t="s">
        <v>145</v>
      </c>
      <c r="N2984">
        <v>121</v>
      </c>
      <c r="O2984">
        <v>159012.57999999999</v>
      </c>
      <c r="P2984">
        <v>1476911</v>
      </c>
      <c r="Q2984" t="str">
        <f t="shared" si="47"/>
        <v>E6 - OTHER</v>
      </c>
    </row>
    <row r="2985" spans="1:17" x14ac:dyDescent="0.35">
      <c r="A2985">
        <v>49</v>
      </c>
      <c r="B2985" t="s">
        <v>421</v>
      </c>
      <c r="C2985">
        <v>2020</v>
      </c>
      <c r="D2985">
        <v>12</v>
      </c>
      <c r="E2985" t="s">
        <v>155</v>
      </c>
      <c r="F2985">
        <v>5</v>
      </c>
      <c r="G2985" t="s">
        <v>141</v>
      </c>
      <c r="H2985">
        <v>954</v>
      </c>
      <c r="I2985" t="s">
        <v>437</v>
      </c>
      <c r="J2985" t="s">
        <v>434</v>
      </c>
      <c r="K2985" t="s">
        <v>435</v>
      </c>
      <c r="L2985">
        <v>4552</v>
      </c>
      <c r="M2985" t="s">
        <v>157</v>
      </c>
      <c r="N2985">
        <v>178</v>
      </c>
      <c r="O2985">
        <v>393023.81</v>
      </c>
      <c r="P2985">
        <v>3808933</v>
      </c>
      <c r="Q2985" t="str">
        <f t="shared" si="47"/>
        <v>E4 - Medium C&amp;I</v>
      </c>
    </row>
    <row r="2986" spans="1:17" x14ac:dyDescent="0.35">
      <c r="A2986">
        <v>49</v>
      </c>
      <c r="B2986" t="s">
        <v>421</v>
      </c>
      <c r="C2986">
        <v>2020</v>
      </c>
      <c r="D2986">
        <v>12</v>
      </c>
      <c r="E2986" t="s">
        <v>155</v>
      </c>
      <c r="F2986">
        <v>3</v>
      </c>
      <c r="G2986" t="s">
        <v>136</v>
      </c>
      <c r="H2986">
        <v>700</v>
      </c>
      <c r="I2986" t="s">
        <v>448</v>
      </c>
      <c r="J2986" t="s">
        <v>439</v>
      </c>
      <c r="K2986" t="s">
        <v>440</v>
      </c>
      <c r="L2986">
        <v>300</v>
      </c>
      <c r="M2986" t="s">
        <v>137</v>
      </c>
      <c r="N2986">
        <v>49</v>
      </c>
      <c r="O2986">
        <v>1051019.6200000001</v>
      </c>
      <c r="P2986">
        <v>6502153</v>
      </c>
      <c r="Q2986" t="str">
        <f t="shared" si="47"/>
        <v>E5 - Large C&amp;I</v>
      </c>
    </row>
    <row r="2987" spans="1:17" x14ac:dyDescent="0.35">
      <c r="A2987">
        <v>49</v>
      </c>
      <c r="B2987" t="s">
        <v>421</v>
      </c>
      <c r="C2987">
        <v>2020</v>
      </c>
      <c r="D2987">
        <v>12</v>
      </c>
      <c r="E2987" t="s">
        <v>155</v>
      </c>
      <c r="F2987">
        <v>10</v>
      </c>
      <c r="G2987" t="s">
        <v>150</v>
      </c>
      <c r="H2987">
        <v>628</v>
      </c>
      <c r="I2987" t="s">
        <v>441</v>
      </c>
      <c r="J2987" t="s">
        <v>442</v>
      </c>
      <c r="K2987" t="s">
        <v>443</v>
      </c>
      <c r="L2987">
        <v>207</v>
      </c>
      <c r="M2987" t="s">
        <v>152</v>
      </c>
      <c r="N2987">
        <v>7</v>
      </c>
      <c r="O2987">
        <v>214.29</v>
      </c>
      <c r="P2987">
        <v>775</v>
      </c>
      <c r="Q2987" t="str">
        <f t="shared" si="47"/>
        <v>E6 - OTHER</v>
      </c>
    </row>
    <row r="2988" spans="1:17" x14ac:dyDescent="0.35">
      <c r="A2988">
        <v>49</v>
      </c>
      <c r="B2988" t="s">
        <v>421</v>
      </c>
      <c r="C2988">
        <v>2020</v>
      </c>
      <c r="D2988">
        <v>12</v>
      </c>
      <c r="E2988" t="s">
        <v>155</v>
      </c>
      <c r="F2988">
        <v>6</v>
      </c>
      <c r="G2988" t="s">
        <v>138</v>
      </c>
      <c r="H2988">
        <v>605</v>
      </c>
      <c r="I2988" t="s">
        <v>468</v>
      </c>
      <c r="J2988" t="s">
        <v>442</v>
      </c>
      <c r="K2988" t="s">
        <v>443</v>
      </c>
      <c r="L2988">
        <v>700</v>
      </c>
      <c r="M2988" t="s">
        <v>139</v>
      </c>
      <c r="N2988">
        <v>16</v>
      </c>
      <c r="O2988">
        <v>1390.92</v>
      </c>
      <c r="P2988">
        <v>5368</v>
      </c>
      <c r="Q2988" t="str">
        <f t="shared" si="47"/>
        <v>E6 - OTHER</v>
      </c>
    </row>
    <row r="2989" spans="1:17" x14ac:dyDescent="0.35">
      <c r="A2989">
        <v>49</v>
      </c>
      <c r="B2989" t="s">
        <v>421</v>
      </c>
      <c r="C2989">
        <v>2020</v>
      </c>
      <c r="D2989">
        <v>12</v>
      </c>
      <c r="E2989" t="s">
        <v>155</v>
      </c>
      <c r="F2989">
        <v>1</v>
      </c>
      <c r="G2989" t="s">
        <v>133</v>
      </c>
      <c r="H2989">
        <v>616</v>
      </c>
      <c r="I2989" t="s">
        <v>447</v>
      </c>
      <c r="J2989" t="s">
        <v>442</v>
      </c>
      <c r="K2989" t="s">
        <v>443</v>
      </c>
      <c r="L2989">
        <v>4512</v>
      </c>
      <c r="M2989" t="s">
        <v>134</v>
      </c>
      <c r="N2989">
        <v>44</v>
      </c>
      <c r="O2989">
        <v>4665.1499999999996</v>
      </c>
      <c r="P2989">
        <v>19212</v>
      </c>
      <c r="Q2989" t="str">
        <f t="shared" si="47"/>
        <v>E6 - OTHER</v>
      </c>
    </row>
    <row r="2990" spans="1:17" x14ac:dyDescent="0.35">
      <c r="A2990">
        <v>49</v>
      </c>
      <c r="B2990" t="s">
        <v>421</v>
      </c>
      <c r="C2990">
        <v>2020</v>
      </c>
      <c r="D2990">
        <v>12</v>
      </c>
      <c r="E2990" t="s">
        <v>155</v>
      </c>
      <c r="F2990">
        <v>3</v>
      </c>
      <c r="G2990" t="s">
        <v>136</v>
      </c>
      <c r="H2990">
        <v>924</v>
      </c>
      <c r="I2990" t="s">
        <v>444</v>
      </c>
      <c r="J2990" t="s">
        <v>445</v>
      </c>
      <c r="K2990" t="s">
        <v>446</v>
      </c>
      <c r="L2990">
        <v>4532</v>
      </c>
      <c r="M2990" t="s">
        <v>143</v>
      </c>
      <c r="N2990">
        <v>1</v>
      </c>
      <c r="O2990">
        <v>137123.01</v>
      </c>
      <c r="P2990">
        <v>1237157</v>
      </c>
      <c r="Q2990" t="str">
        <f t="shared" si="47"/>
        <v>E5 - Large C&amp;I</v>
      </c>
    </row>
    <row r="2991" spans="1:17" x14ac:dyDescent="0.35">
      <c r="A2991">
        <v>49</v>
      </c>
      <c r="B2991" t="s">
        <v>421</v>
      </c>
      <c r="C2991">
        <v>2020</v>
      </c>
      <c r="D2991">
        <v>12</v>
      </c>
      <c r="E2991" t="s">
        <v>155</v>
      </c>
      <c r="F2991">
        <v>1</v>
      </c>
      <c r="G2991" t="s">
        <v>133</v>
      </c>
      <c r="H2991">
        <v>5</v>
      </c>
      <c r="I2991" t="s">
        <v>425</v>
      </c>
      <c r="J2991" t="s">
        <v>426</v>
      </c>
      <c r="K2991" t="s">
        <v>427</v>
      </c>
      <c r="L2991">
        <v>200</v>
      </c>
      <c r="M2991" t="s">
        <v>144</v>
      </c>
      <c r="N2991">
        <v>878</v>
      </c>
      <c r="O2991">
        <v>93089.65</v>
      </c>
      <c r="P2991">
        <v>388250</v>
      </c>
      <c r="Q2991" t="str">
        <f t="shared" si="47"/>
        <v>E3 - Small C&amp;I</v>
      </c>
    </row>
    <row r="2992" spans="1:17" x14ac:dyDescent="0.35">
      <c r="A2992">
        <v>49</v>
      </c>
      <c r="B2992" t="s">
        <v>421</v>
      </c>
      <c r="C2992">
        <v>2020</v>
      </c>
      <c r="D2992">
        <v>12</v>
      </c>
      <c r="E2992" t="s">
        <v>155</v>
      </c>
      <c r="F2992">
        <v>10</v>
      </c>
      <c r="G2992" t="s">
        <v>150</v>
      </c>
      <c r="H2992">
        <v>6</v>
      </c>
      <c r="I2992" t="s">
        <v>422</v>
      </c>
      <c r="J2992" t="s">
        <v>423</v>
      </c>
      <c r="K2992" t="s">
        <v>424</v>
      </c>
      <c r="L2992">
        <v>207</v>
      </c>
      <c r="M2992" t="s">
        <v>152</v>
      </c>
      <c r="N2992">
        <v>947</v>
      </c>
      <c r="O2992">
        <v>146991.1</v>
      </c>
      <c r="P2992">
        <v>855904</v>
      </c>
      <c r="Q2992" t="str">
        <f t="shared" si="47"/>
        <v>E2 - Low Income Residential</v>
      </c>
    </row>
    <row r="2993" spans="1:17" x14ac:dyDescent="0.35">
      <c r="A2993">
        <v>49</v>
      </c>
      <c r="B2993" t="s">
        <v>421</v>
      </c>
      <c r="C2993">
        <v>2020</v>
      </c>
      <c r="D2993">
        <v>12</v>
      </c>
      <c r="E2993" t="s">
        <v>155</v>
      </c>
      <c r="F2993">
        <v>3</v>
      </c>
      <c r="G2993" t="s">
        <v>136</v>
      </c>
      <c r="H2993">
        <v>53</v>
      </c>
      <c r="I2993" t="s">
        <v>436</v>
      </c>
      <c r="J2993" t="s">
        <v>434</v>
      </c>
      <c r="K2993" t="s">
        <v>435</v>
      </c>
      <c r="L2993">
        <v>300</v>
      </c>
      <c r="M2993" t="s">
        <v>137</v>
      </c>
      <c r="N2993">
        <v>151</v>
      </c>
      <c r="O2993">
        <v>349811.38</v>
      </c>
      <c r="P2993">
        <v>1715545</v>
      </c>
      <c r="Q2993" t="str">
        <f t="shared" si="47"/>
        <v>E4 - Medium C&amp;I</v>
      </c>
    </row>
    <row r="2994" spans="1:17" x14ac:dyDescent="0.35">
      <c r="A2994">
        <v>49</v>
      </c>
      <c r="B2994" t="s">
        <v>421</v>
      </c>
      <c r="C2994">
        <v>2020</v>
      </c>
      <c r="D2994">
        <v>12</v>
      </c>
      <c r="E2994" t="s">
        <v>155</v>
      </c>
      <c r="F2994">
        <v>3</v>
      </c>
      <c r="G2994" t="s">
        <v>136</v>
      </c>
      <c r="H2994">
        <v>705</v>
      </c>
      <c r="I2994" t="s">
        <v>438</v>
      </c>
      <c r="J2994" t="s">
        <v>439</v>
      </c>
      <c r="K2994" t="s">
        <v>440</v>
      </c>
      <c r="L2994">
        <v>300</v>
      </c>
      <c r="M2994" t="s">
        <v>137</v>
      </c>
      <c r="N2994">
        <v>70</v>
      </c>
      <c r="O2994">
        <v>1685238.08</v>
      </c>
      <c r="P2994">
        <v>10107849</v>
      </c>
      <c r="Q2994" t="str">
        <f t="shared" si="47"/>
        <v>E5 - Large C&amp;I</v>
      </c>
    </row>
    <row r="2995" spans="1:17" x14ac:dyDescent="0.35">
      <c r="A2995">
        <v>49</v>
      </c>
      <c r="B2995" t="s">
        <v>421</v>
      </c>
      <c r="C2995">
        <v>2020</v>
      </c>
      <c r="D2995">
        <v>12</v>
      </c>
      <c r="E2995" t="s">
        <v>155</v>
      </c>
      <c r="F2995">
        <v>3</v>
      </c>
      <c r="G2995" t="s">
        <v>136</v>
      </c>
      <c r="H2995">
        <v>605</v>
      </c>
      <c r="I2995" t="s">
        <v>468</v>
      </c>
      <c r="J2995" t="s">
        <v>442</v>
      </c>
      <c r="K2995" t="s">
        <v>443</v>
      </c>
      <c r="L2995">
        <v>300</v>
      </c>
      <c r="M2995" t="s">
        <v>137</v>
      </c>
      <c r="N2995">
        <v>15</v>
      </c>
      <c r="O2995">
        <v>970.06</v>
      </c>
      <c r="P2995">
        <v>3763</v>
      </c>
      <c r="Q2995" t="str">
        <f t="shared" si="47"/>
        <v>E6 - OTHER</v>
      </c>
    </row>
    <row r="2996" spans="1:17" x14ac:dyDescent="0.35">
      <c r="A2996">
        <v>49</v>
      </c>
      <c r="B2996" t="s">
        <v>421</v>
      </c>
      <c r="C2996">
        <v>2020</v>
      </c>
      <c r="D2996">
        <v>12</v>
      </c>
      <c r="E2996" t="s">
        <v>155</v>
      </c>
      <c r="F2996">
        <v>3</v>
      </c>
      <c r="G2996" t="s">
        <v>136</v>
      </c>
      <c r="H2996">
        <v>117</v>
      </c>
      <c r="I2996" t="s">
        <v>478</v>
      </c>
      <c r="J2996" t="s">
        <v>462</v>
      </c>
      <c r="K2996" t="s">
        <v>463</v>
      </c>
      <c r="L2996">
        <v>300</v>
      </c>
      <c r="M2996" t="s">
        <v>137</v>
      </c>
      <c r="N2996">
        <v>2</v>
      </c>
      <c r="O2996">
        <v>7665.74</v>
      </c>
      <c r="P2996">
        <v>16797</v>
      </c>
      <c r="Q2996" t="str">
        <f t="shared" si="47"/>
        <v>E5 - Large C&amp;I</v>
      </c>
    </row>
    <row r="2997" spans="1:17" x14ac:dyDescent="0.35">
      <c r="A2997">
        <v>49</v>
      </c>
      <c r="B2997" t="s">
        <v>421</v>
      </c>
      <c r="C2997">
        <v>2020</v>
      </c>
      <c r="D2997">
        <v>12</v>
      </c>
      <c r="E2997" t="s">
        <v>155</v>
      </c>
      <c r="F2997">
        <v>3</v>
      </c>
      <c r="G2997" t="s">
        <v>136</v>
      </c>
      <c r="H2997">
        <v>903</v>
      </c>
      <c r="I2997" t="s">
        <v>454</v>
      </c>
      <c r="J2997" t="s">
        <v>451</v>
      </c>
      <c r="K2997" t="s">
        <v>452</v>
      </c>
      <c r="L2997">
        <v>4532</v>
      </c>
      <c r="M2997" t="s">
        <v>143</v>
      </c>
      <c r="N2997">
        <v>105</v>
      </c>
      <c r="O2997">
        <v>26570.1</v>
      </c>
      <c r="P2997">
        <v>220869</v>
      </c>
      <c r="Q2997" t="str">
        <f t="shared" si="47"/>
        <v>E1 - Residential</v>
      </c>
    </row>
    <row r="2998" spans="1:17" x14ac:dyDescent="0.35">
      <c r="A2998">
        <v>49</v>
      </c>
      <c r="B2998" t="s">
        <v>421</v>
      </c>
      <c r="C2998">
        <v>2020</v>
      </c>
      <c r="D2998">
        <v>12</v>
      </c>
      <c r="E2998" t="s">
        <v>155</v>
      </c>
      <c r="F2998">
        <v>5</v>
      </c>
      <c r="G2998" t="s">
        <v>141</v>
      </c>
      <c r="H2998">
        <v>5</v>
      </c>
      <c r="I2998" t="s">
        <v>425</v>
      </c>
      <c r="J2998" t="s">
        <v>426</v>
      </c>
      <c r="K2998" t="s">
        <v>427</v>
      </c>
      <c r="L2998">
        <v>460</v>
      </c>
      <c r="M2998" t="s">
        <v>142</v>
      </c>
      <c r="N2998">
        <v>746</v>
      </c>
      <c r="O2998">
        <v>263094.69</v>
      </c>
      <c r="P2998">
        <v>1210415</v>
      </c>
      <c r="Q2998" t="str">
        <f t="shared" si="47"/>
        <v>E3 - Small C&amp;I</v>
      </c>
    </row>
    <row r="2999" spans="1:17" x14ac:dyDescent="0.35">
      <c r="A2999">
        <v>49</v>
      </c>
      <c r="B2999" t="s">
        <v>421</v>
      </c>
      <c r="C2999">
        <v>2020</v>
      </c>
      <c r="D2999">
        <v>12</v>
      </c>
      <c r="E2999" t="s">
        <v>155</v>
      </c>
      <c r="F2999">
        <v>6</v>
      </c>
      <c r="G2999" t="s">
        <v>138</v>
      </c>
      <c r="H2999">
        <v>631</v>
      </c>
      <c r="I2999" t="s">
        <v>476</v>
      </c>
      <c r="J2999" t="s">
        <v>158</v>
      </c>
      <c r="K2999" t="s">
        <v>146</v>
      </c>
      <c r="L2999">
        <v>700</v>
      </c>
      <c r="M2999" t="s">
        <v>139</v>
      </c>
      <c r="N2999">
        <v>26</v>
      </c>
      <c r="O2999">
        <v>26695.85</v>
      </c>
      <c r="P2999">
        <v>131535</v>
      </c>
      <c r="Q2999" t="str">
        <f t="shared" si="47"/>
        <v>E6 - OTHER</v>
      </c>
    </row>
    <row r="3000" spans="1:17" x14ac:dyDescent="0.35">
      <c r="A3000">
        <v>49</v>
      </c>
      <c r="B3000" t="s">
        <v>421</v>
      </c>
      <c r="C3000">
        <v>2020</v>
      </c>
      <c r="D3000">
        <v>12</v>
      </c>
      <c r="E3000" t="s">
        <v>155</v>
      </c>
      <c r="F3000">
        <v>1</v>
      </c>
      <c r="G3000" t="s">
        <v>133</v>
      </c>
      <c r="H3000">
        <v>13</v>
      </c>
      <c r="I3000" t="s">
        <v>433</v>
      </c>
      <c r="J3000" t="s">
        <v>434</v>
      </c>
      <c r="K3000" t="s">
        <v>435</v>
      </c>
      <c r="L3000">
        <v>200</v>
      </c>
      <c r="M3000" t="s">
        <v>144</v>
      </c>
      <c r="N3000">
        <v>7</v>
      </c>
      <c r="O3000">
        <v>5957.4</v>
      </c>
      <c r="P3000">
        <v>23826</v>
      </c>
      <c r="Q3000" t="str">
        <f t="shared" si="47"/>
        <v>E4 - Medium C&amp;I</v>
      </c>
    </row>
    <row r="3001" spans="1:17" x14ac:dyDescent="0.35">
      <c r="A3001">
        <v>49</v>
      </c>
      <c r="B3001" t="s">
        <v>421</v>
      </c>
      <c r="C3001">
        <v>2020</v>
      </c>
      <c r="D3001">
        <v>12</v>
      </c>
      <c r="E3001" t="s">
        <v>155</v>
      </c>
      <c r="F3001">
        <v>5</v>
      </c>
      <c r="G3001" t="s">
        <v>141</v>
      </c>
      <c r="H3001">
        <v>943</v>
      </c>
      <c r="I3001" t="s">
        <v>465</v>
      </c>
      <c r="J3001" t="s">
        <v>466</v>
      </c>
      <c r="K3001" t="s">
        <v>467</v>
      </c>
      <c r="L3001">
        <v>4552</v>
      </c>
      <c r="M3001" t="s">
        <v>157</v>
      </c>
      <c r="N3001">
        <v>1</v>
      </c>
      <c r="O3001">
        <v>8786.49</v>
      </c>
      <c r="P3001">
        <v>0</v>
      </c>
      <c r="Q3001" t="str">
        <f t="shared" si="47"/>
        <v>E6 - OTHER</v>
      </c>
    </row>
    <row r="3002" spans="1:17" x14ac:dyDescent="0.35">
      <c r="A3002">
        <v>49</v>
      </c>
      <c r="B3002" t="s">
        <v>421</v>
      </c>
      <c r="C3002">
        <v>2020</v>
      </c>
      <c r="D3002">
        <v>12</v>
      </c>
      <c r="E3002" t="s">
        <v>155</v>
      </c>
      <c r="F3002">
        <v>3</v>
      </c>
      <c r="G3002" t="s">
        <v>136</v>
      </c>
      <c r="H3002">
        <v>710</v>
      </c>
      <c r="I3002" t="s">
        <v>449</v>
      </c>
      <c r="J3002" t="s">
        <v>439</v>
      </c>
      <c r="K3002" t="s">
        <v>440</v>
      </c>
      <c r="L3002">
        <v>4532</v>
      </c>
      <c r="M3002" t="s">
        <v>143</v>
      </c>
      <c r="N3002">
        <v>293</v>
      </c>
      <c r="O3002">
        <v>4555589.6100000003</v>
      </c>
      <c r="P3002">
        <v>58428671</v>
      </c>
      <c r="Q3002" t="str">
        <f t="shared" si="47"/>
        <v>E5 - Large C&amp;I</v>
      </c>
    </row>
    <row r="3003" spans="1:17" x14ac:dyDescent="0.35">
      <c r="A3003">
        <v>49</v>
      </c>
      <c r="B3003" t="s">
        <v>421</v>
      </c>
      <c r="C3003">
        <v>2020</v>
      </c>
      <c r="D3003">
        <v>12</v>
      </c>
      <c r="E3003" t="s">
        <v>155</v>
      </c>
      <c r="F3003">
        <v>6</v>
      </c>
      <c r="G3003" t="s">
        <v>138</v>
      </c>
      <c r="H3003">
        <v>617</v>
      </c>
      <c r="I3003" t="s">
        <v>471</v>
      </c>
      <c r="J3003" t="s">
        <v>431</v>
      </c>
      <c r="K3003" t="s">
        <v>432</v>
      </c>
      <c r="L3003">
        <v>4562</v>
      </c>
      <c r="M3003" t="s">
        <v>145</v>
      </c>
      <c r="N3003">
        <v>136</v>
      </c>
      <c r="O3003">
        <v>449861.15</v>
      </c>
      <c r="P3003">
        <v>1484146</v>
      </c>
      <c r="Q3003" t="str">
        <f t="shared" si="47"/>
        <v>E6 - OTHER</v>
      </c>
    </row>
    <row r="3004" spans="1:17" x14ac:dyDescent="0.35">
      <c r="A3004">
        <v>49</v>
      </c>
      <c r="B3004" t="s">
        <v>421</v>
      </c>
      <c r="C3004">
        <v>2020</v>
      </c>
      <c r="D3004">
        <v>12</v>
      </c>
      <c r="E3004" t="s">
        <v>155</v>
      </c>
      <c r="F3004">
        <v>6</v>
      </c>
      <c r="G3004" t="s">
        <v>138</v>
      </c>
      <c r="H3004">
        <v>610</v>
      </c>
      <c r="I3004" t="s">
        <v>430</v>
      </c>
      <c r="J3004" t="s">
        <v>431</v>
      </c>
      <c r="K3004" t="s">
        <v>432</v>
      </c>
      <c r="L3004">
        <v>700</v>
      </c>
      <c r="M3004" t="s">
        <v>139</v>
      </c>
      <c r="N3004">
        <v>10</v>
      </c>
      <c r="O3004">
        <v>3153.33</v>
      </c>
      <c r="P3004">
        <v>6287</v>
      </c>
      <c r="Q3004" t="str">
        <f t="shared" si="47"/>
        <v>E6 - OTHER</v>
      </c>
    </row>
    <row r="3005" spans="1:17" x14ac:dyDescent="0.35">
      <c r="A3005">
        <v>49</v>
      </c>
      <c r="B3005" t="s">
        <v>421</v>
      </c>
      <c r="C3005">
        <v>2020</v>
      </c>
      <c r="D3005">
        <v>12</v>
      </c>
      <c r="E3005" t="s">
        <v>155</v>
      </c>
      <c r="F3005">
        <v>6</v>
      </c>
      <c r="G3005" t="s">
        <v>138</v>
      </c>
      <c r="H3005">
        <v>616</v>
      </c>
      <c r="I3005" t="s">
        <v>447</v>
      </c>
      <c r="J3005" t="s">
        <v>442</v>
      </c>
      <c r="K3005" t="s">
        <v>443</v>
      </c>
      <c r="L3005">
        <v>4562</v>
      </c>
      <c r="M3005" t="s">
        <v>145</v>
      </c>
      <c r="N3005">
        <v>72</v>
      </c>
      <c r="O3005">
        <v>5697.59</v>
      </c>
      <c r="P3005">
        <v>38002</v>
      </c>
      <c r="Q3005" t="str">
        <f t="shared" si="47"/>
        <v>E6 - OTHER</v>
      </c>
    </row>
    <row r="3006" spans="1:17" x14ac:dyDescent="0.35">
      <c r="A3006">
        <v>49</v>
      </c>
      <c r="B3006" t="s">
        <v>421</v>
      </c>
      <c r="C3006">
        <v>2020</v>
      </c>
      <c r="D3006">
        <v>12</v>
      </c>
      <c r="E3006" t="s">
        <v>155</v>
      </c>
      <c r="F3006">
        <v>5</v>
      </c>
      <c r="G3006" t="s">
        <v>141</v>
      </c>
      <c r="H3006">
        <v>1</v>
      </c>
      <c r="I3006" t="s">
        <v>450</v>
      </c>
      <c r="J3006" t="s">
        <v>451</v>
      </c>
      <c r="K3006" t="s">
        <v>452</v>
      </c>
      <c r="L3006">
        <v>460</v>
      </c>
      <c r="M3006" t="s">
        <v>142</v>
      </c>
      <c r="N3006">
        <v>9</v>
      </c>
      <c r="O3006">
        <v>727.78</v>
      </c>
      <c r="P3006">
        <v>2940</v>
      </c>
      <c r="Q3006" t="str">
        <f t="shared" si="47"/>
        <v>E1 - Residential</v>
      </c>
    </row>
    <row r="3007" spans="1:17" x14ac:dyDescent="0.35">
      <c r="A3007">
        <v>49</v>
      </c>
      <c r="B3007" t="s">
        <v>421</v>
      </c>
      <c r="C3007">
        <v>2020</v>
      </c>
      <c r="D3007">
        <v>12</v>
      </c>
      <c r="E3007" t="s">
        <v>155</v>
      </c>
      <c r="F3007">
        <v>1</v>
      </c>
      <c r="G3007" t="s">
        <v>133</v>
      </c>
      <c r="H3007">
        <v>55</v>
      </c>
      <c r="I3007" t="s">
        <v>428</v>
      </c>
      <c r="J3007" t="s">
        <v>426</v>
      </c>
      <c r="K3007" t="s">
        <v>427</v>
      </c>
      <c r="L3007">
        <v>200</v>
      </c>
      <c r="M3007" t="s">
        <v>144</v>
      </c>
      <c r="N3007">
        <v>2</v>
      </c>
      <c r="O3007">
        <v>861.71</v>
      </c>
      <c r="P3007">
        <v>4175</v>
      </c>
      <c r="Q3007" t="str">
        <f t="shared" si="47"/>
        <v>E3 - Small C&amp;I</v>
      </c>
    </row>
    <row r="3008" spans="1:17" x14ac:dyDescent="0.35">
      <c r="A3008">
        <v>49</v>
      </c>
      <c r="B3008" t="s">
        <v>421</v>
      </c>
      <c r="C3008">
        <v>2020</v>
      </c>
      <c r="D3008">
        <v>12</v>
      </c>
      <c r="E3008" t="s">
        <v>155</v>
      </c>
      <c r="F3008">
        <v>10</v>
      </c>
      <c r="G3008" t="s">
        <v>150</v>
      </c>
      <c r="H3008">
        <v>5</v>
      </c>
      <c r="I3008" t="s">
        <v>537</v>
      </c>
      <c r="J3008" t="s">
        <v>426</v>
      </c>
      <c r="K3008" t="s">
        <v>427</v>
      </c>
      <c r="L3008">
        <v>207</v>
      </c>
      <c r="M3008" t="s">
        <v>152</v>
      </c>
      <c r="N3008">
        <v>1</v>
      </c>
      <c r="O3008">
        <v>61.9</v>
      </c>
      <c r="P3008">
        <v>231</v>
      </c>
      <c r="Q3008" t="str">
        <f t="shared" si="47"/>
        <v>E3 - Small C&amp;I</v>
      </c>
    </row>
    <row r="3009" spans="1:17" x14ac:dyDescent="0.35">
      <c r="A3009">
        <v>49</v>
      </c>
      <c r="B3009" t="s">
        <v>421</v>
      </c>
      <c r="C3009">
        <v>2020</v>
      </c>
      <c r="D3009">
        <v>12</v>
      </c>
      <c r="E3009" t="s">
        <v>155</v>
      </c>
      <c r="F3009">
        <v>3</v>
      </c>
      <c r="G3009" t="s">
        <v>136</v>
      </c>
      <c r="H3009">
        <v>122</v>
      </c>
      <c r="I3009" t="s">
        <v>461</v>
      </c>
      <c r="J3009" t="s">
        <v>462</v>
      </c>
      <c r="K3009" t="s">
        <v>463</v>
      </c>
      <c r="L3009">
        <v>300</v>
      </c>
      <c r="M3009" t="s">
        <v>137</v>
      </c>
      <c r="N3009">
        <v>2</v>
      </c>
      <c r="O3009">
        <v>67623.839999999997</v>
      </c>
      <c r="P3009">
        <v>640650</v>
      </c>
      <c r="Q3009" t="str">
        <f t="shared" si="47"/>
        <v>E5 - Large C&amp;I</v>
      </c>
    </row>
    <row r="3010" spans="1:17" x14ac:dyDescent="0.35">
      <c r="A3010">
        <v>49</v>
      </c>
      <c r="B3010" t="s">
        <v>421</v>
      </c>
      <c r="C3010">
        <v>2020</v>
      </c>
      <c r="D3010">
        <v>12</v>
      </c>
      <c r="E3010" t="s">
        <v>155</v>
      </c>
      <c r="F3010">
        <v>1</v>
      </c>
      <c r="G3010" t="s">
        <v>133</v>
      </c>
      <c r="H3010">
        <v>950</v>
      </c>
      <c r="I3010" t="s">
        <v>429</v>
      </c>
      <c r="J3010" t="s">
        <v>426</v>
      </c>
      <c r="K3010" t="s">
        <v>427</v>
      </c>
      <c r="L3010">
        <v>4512</v>
      </c>
      <c r="M3010" t="s">
        <v>134</v>
      </c>
      <c r="N3010">
        <v>78</v>
      </c>
      <c r="O3010">
        <v>9593.2999999999993</v>
      </c>
      <c r="P3010">
        <v>76434</v>
      </c>
      <c r="Q3010" t="str">
        <f t="shared" si="47"/>
        <v>E3 - Small C&amp;I</v>
      </c>
    </row>
    <row r="3011" spans="1:17" x14ac:dyDescent="0.35">
      <c r="A3011">
        <v>49</v>
      </c>
      <c r="B3011" t="s">
        <v>421</v>
      </c>
      <c r="C3011">
        <v>2020</v>
      </c>
      <c r="D3011">
        <v>12</v>
      </c>
      <c r="E3011" t="s">
        <v>155</v>
      </c>
      <c r="F3011">
        <v>6</v>
      </c>
      <c r="G3011" t="s">
        <v>138</v>
      </c>
      <c r="H3011">
        <v>34</v>
      </c>
      <c r="I3011" t="s">
        <v>464</v>
      </c>
      <c r="J3011" t="s">
        <v>459</v>
      </c>
      <c r="K3011" t="s">
        <v>460</v>
      </c>
      <c r="L3011">
        <v>700</v>
      </c>
      <c r="M3011" t="s">
        <v>139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421</v>
      </c>
      <c r="C3012">
        <v>2020</v>
      </c>
      <c r="D3012">
        <v>12</v>
      </c>
      <c r="E3012" t="s">
        <v>155</v>
      </c>
      <c r="F3012">
        <v>3</v>
      </c>
      <c r="G3012" t="s">
        <v>136</v>
      </c>
      <c r="H3012">
        <v>951</v>
      </c>
      <c r="I3012" t="s">
        <v>458</v>
      </c>
      <c r="J3012" t="s">
        <v>459</v>
      </c>
      <c r="K3012" t="s">
        <v>460</v>
      </c>
      <c r="L3012">
        <v>4532</v>
      </c>
      <c r="M3012" t="s">
        <v>143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421</v>
      </c>
      <c r="C3013">
        <v>2020</v>
      </c>
      <c r="D3013">
        <v>12</v>
      </c>
      <c r="E3013" t="s">
        <v>155</v>
      </c>
      <c r="F3013">
        <v>5</v>
      </c>
      <c r="G3013" t="s">
        <v>141</v>
      </c>
      <c r="H3013">
        <v>53</v>
      </c>
      <c r="I3013" t="s">
        <v>436</v>
      </c>
      <c r="J3013" t="s">
        <v>434</v>
      </c>
      <c r="K3013" t="s">
        <v>435</v>
      </c>
      <c r="L3013">
        <v>460</v>
      </c>
      <c r="M3013" t="s">
        <v>142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421</v>
      </c>
      <c r="C3014">
        <v>2020</v>
      </c>
      <c r="D3014">
        <v>12</v>
      </c>
      <c r="E3014" t="s">
        <v>155</v>
      </c>
      <c r="F3014">
        <v>5</v>
      </c>
      <c r="G3014" t="s">
        <v>141</v>
      </c>
      <c r="H3014">
        <v>944</v>
      </c>
      <c r="I3014" t="s">
        <v>472</v>
      </c>
      <c r="J3014" t="s">
        <v>473</v>
      </c>
      <c r="K3014" t="s">
        <v>474</v>
      </c>
      <c r="L3014">
        <v>4552</v>
      </c>
      <c r="M3014" t="s">
        <v>157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421</v>
      </c>
      <c r="C3015">
        <v>2020</v>
      </c>
      <c r="D3015">
        <v>12</v>
      </c>
      <c r="E3015" t="s">
        <v>155</v>
      </c>
      <c r="F3015">
        <v>5</v>
      </c>
      <c r="G3015" t="s">
        <v>141</v>
      </c>
      <c r="H3015">
        <v>705</v>
      </c>
      <c r="I3015" t="s">
        <v>438</v>
      </c>
      <c r="J3015" t="s">
        <v>439</v>
      </c>
      <c r="K3015" t="s">
        <v>440</v>
      </c>
      <c r="L3015">
        <v>460</v>
      </c>
      <c r="M3015" t="s">
        <v>142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421</v>
      </c>
      <c r="C3016">
        <v>2020</v>
      </c>
      <c r="D3016">
        <v>12</v>
      </c>
      <c r="E3016" t="s">
        <v>155</v>
      </c>
      <c r="F3016">
        <v>5</v>
      </c>
      <c r="G3016" t="s">
        <v>141</v>
      </c>
      <c r="H3016">
        <v>628</v>
      </c>
      <c r="I3016" t="s">
        <v>441</v>
      </c>
      <c r="J3016" t="s">
        <v>442</v>
      </c>
      <c r="K3016" t="s">
        <v>443</v>
      </c>
      <c r="L3016">
        <v>460</v>
      </c>
      <c r="M3016" t="s">
        <v>142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421</v>
      </c>
      <c r="C3017">
        <v>2020</v>
      </c>
      <c r="D3017">
        <v>12</v>
      </c>
      <c r="E3017" t="s">
        <v>155</v>
      </c>
      <c r="F3017">
        <v>6</v>
      </c>
      <c r="G3017" t="s">
        <v>138</v>
      </c>
      <c r="H3017">
        <v>628</v>
      </c>
      <c r="I3017" t="s">
        <v>441</v>
      </c>
      <c r="J3017" t="s">
        <v>442</v>
      </c>
      <c r="K3017" t="s">
        <v>443</v>
      </c>
      <c r="L3017">
        <v>700</v>
      </c>
      <c r="M3017" t="s">
        <v>139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421</v>
      </c>
      <c r="C3018">
        <v>2020</v>
      </c>
      <c r="D3018">
        <v>12</v>
      </c>
      <c r="E3018" t="s">
        <v>155</v>
      </c>
      <c r="F3018">
        <v>3</v>
      </c>
      <c r="G3018" t="s">
        <v>136</v>
      </c>
      <c r="H3018">
        <v>616</v>
      </c>
      <c r="I3018" t="s">
        <v>447</v>
      </c>
      <c r="J3018" t="s">
        <v>442</v>
      </c>
      <c r="K3018" t="s">
        <v>443</v>
      </c>
      <c r="L3018">
        <v>4532</v>
      </c>
      <c r="M3018" t="s">
        <v>143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421</v>
      </c>
      <c r="C3019">
        <v>2020</v>
      </c>
      <c r="D3019">
        <v>12</v>
      </c>
      <c r="E3019" t="s">
        <v>155</v>
      </c>
      <c r="F3019">
        <v>5</v>
      </c>
      <c r="G3019" t="s">
        <v>141</v>
      </c>
      <c r="H3019">
        <v>616</v>
      </c>
      <c r="I3019" t="s">
        <v>447</v>
      </c>
      <c r="J3019" t="s">
        <v>442</v>
      </c>
      <c r="K3019" t="s">
        <v>443</v>
      </c>
      <c r="L3019">
        <v>4552</v>
      </c>
      <c r="M3019" t="s">
        <v>157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421</v>
      </c>
      <c r="C3020">
        <v>2020</v>
      </c>
      <c r="D3020">
        <v>12</v>
      </c>
      <c r="E3020" t="s">
        <v>155</v>
      </c>
      <c r="F3020">
        <v>3</v>
      </c>
      <c r="G3020" t="s">
        <v>136</v>
      </c>
      <c r="H3020">
        <v>5</v>
      </c>
      <c r="I3020" t="s">
        <v>425</v>
      </c>
      <c r="J3020" t="s">
        <v>426</v>
      </c>
      <c r="K3020" t="s">
        <v>427</v>
      </c>
      <c r="L3020">
        <v>300</v>
      </c>
      <c r="M3020" t="s">
        <v>137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421</v>
      </c>
      <c r="C3021">
        <v>2020</v>
      </c>
      <c r="D3021">
        <v>12</v>
      </c>
      <c r="E3021" t="s">
        <v>155</v>
      </c>
      <c r="F3021">
        <v>1</v>
      </c>
      <c r="G3021" t="s">
        <v>133</v>
      </c>
      <c r="H3021">
        <v>905</v>
      </c>
      <c r="I3021" t="s">
        <v>455</v>
      </c>
      <c r="J3021" t="s">
        <v>423</v>
      </c>
      <c r="K3021" t="s">
        <v>424</v>
      </c>
      <c r="L3021">
        <v>4512</v>
      </c>
      <c r="M3021" t="s">
        <v>134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421</v>
      </c>
      <c r="C3022">
        <v>2020</v>
      </c>
      <c r="D3022">
        <v>12</v>
      </c>
      <c r="E3022" t="s">
        <v>155</v>
      </c>
      <c r="F3022">
        <v>3</v>
      </c>
      <c r="G3022" t="s">
        <v>136</v>
      </c>
      <c r="H3022">
        <v>54</v>
      </c>
      <c r="I3022" t="s">
        <v>477</v>
      </c>
      <c r="J3022" t="s">
        <v>459</v>
      </c>
      <c r="K3022" t="s">
        <v>460</v>
      </c>
      <c r="L3022">
        <v>300</v>
      </c>
      <c r="M3022" t="s">
        <v>137</v>
      </c>
      <c r="N3022">
        <v>3</v>
      </c>
      <c r="O3022">
        <v>746.3</v>
      </c>
      <c r="P3022">
        <v>3479</v>
      </c>
      <c r="Q3022" t="str">
        <f t="shared" si="47"/>
        <v>E3 -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16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44191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159809405.59999999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56325289.210000001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2849422.43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10723044.75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18591808.760000002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25237484.879999999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32291.7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30108772.690000001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1338737.3999999999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3949790.67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5403119.54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4848075.18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401568.39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118017126.18000002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46167290.729999997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2249581.0099999998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8874045.4700000007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13958632.050000001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18005764.199999999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13030.28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19528408.539999999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470533.2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2202191.4500000002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3412201.84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2907475.26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227972.15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707859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374913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31450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50376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9393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1501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200835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16207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17707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4728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721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26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5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411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412</v>
      </c>
      <c r="H48" s="178">
        <v>1</v>
      </c>
    </row>
    <row r="49" spans="1:5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403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404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405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406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407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408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409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410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411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412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413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414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403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404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405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406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407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408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409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410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411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412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413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414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403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404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405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406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407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408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409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410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411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412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413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414</v>
      </c>
      <c r="E2513">
        <v>26</v>
      </c>
    </row>
    <row r="2514" spans="1:5" x14ac:dyDescent="0.35">
      <c r="A2514" t="s">
        <v>62</v>
      </c>
      <c r="B2514" s="175">
        <v>44191</v>
      </c>
      <c r="C2514">
        <v>49</v>
      </c>
      <c r="D2514" t="s">
        <v>405</v>
      </c>
      <c r="E2514">
        <v>5</v>
      </c>
    </row>
    <row r="2515" spans="1:5" x14ac:dyDescent="0.35">
      <c r="A2515" t="s">
        <v>62</v>
      </c>
      <c r="B2515" s="175">
        <v>44191</v>
      </c>
      <c r="C2515">
        <v>49</v>
      </c>
      <c r="D2515" t="s">
        <v>411</v>
      </c>
      <c r="E2515">
        <v>2</v>
      </c>
    </row>
    <row r="2516" spans="1:5" x14ac:dyDescent="0.35">
      <c r="A2516" t="s">
        <v>62</v>
      </c>
      <c r="B2516" s="175">
        <v>44191</v>
      </c>
      <c r="C2516">
        <v>49</v>
      </c>
      <c r="D2516" t="s">
        <v>412</v>
      </c>
      <c r="E251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documentManagement/types"/>
    <ds:schemaRef ds:uri="f0d9c22b-fcf1-4ac5-af28-836ba5e16df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2021-01-19T19:09:04Z</cp:lastPrinted>
  <dcterms:created xsi:type="dcterms:W3CDTF">2020-04-08T09:56:20Z</dcterms:created>
  <dcterms:modified xsi:type="dcterms:W3CDTF">2021-01-19T19:11:14Z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  <property fmtid="{D5CDD505-2E9C-101B-9397-08002B2CF9AE}" pid="9" name="_ReviewingToolsShownOnce">
    <vt:lpwstr/>
  </property>
</Properties>
</file>